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910" windowHeight="6105" firstSheet="2" activeTab="9"/>
  </bookViews>
  <sheets>
    <sheet name="Лист1" sheetId="1" r:id="rId1"/>
    <sheet name="Лист6" sheetId="2" r:id="rId2"/>
    <sheet name="Лист5" sheetId="3" r:id="rId3"/>
    <sheet name="Лист2" sheetId="4" r:id="rId4"/>
    <sheet name="Лист8" sheetId="5" r:id="rId5"/>
    <sheet name="Лист7" sheetId="6" r:id="rId6"/>
    <sheet name="Лист4" sheetId="7" r:id="rId7"/>
    <sheet name="Лист10" sheetId="8" r:id="rId8"/>
    <sheet name="Лист9" sheetId="9" r:id="rId9"/>
    <sheet name="Лист11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<sst xmlns="http://schemas.openxmlformats.org/spreadsheetml/2006/main" count="526" uniqueCount="291">
  <si>
    <t>№ варианта</t>
  </si>
  <si>
    <t>кол-во офицеров</t>
  </si>
  <si>
    <t>кол-во солдат</t>
  </si>
  <si>
    <t>Танки</t>
  </si>
  <si>
    <t>БТР 60 П</t>
  </si>
  <si>
    <t>МЗА</t>
  </si>
  <si>
    <t>СЗА</t>
  </si>
  <si>
    <t>Орудия 85 мм</t>
  </si>
  <si>
    <t>Орудия 100 мм</t>
  </si>
  <si>
    <t>Арт тягячи</t>
  </si>
  <si>
    <t>УАЗ 469</t>
  </si>
  <si>
    <t>ЗИЛ 131</t>
  </si>
  <si>
    <t>Спец машины</t>
  </si>
  <si>
    <t>Авто прицепы</t>
  </si>
  <si>
    <t>Груз</t>
  </si>
  <si>
    <t>Вес поезда в т. тонн</t>
  </si>
  <si>
    <t>Длина поезда в у.в.</t>
  </si>
  <si>
    <t>танки</t>
  </si>
  <si>
    <t>БТР</t>
  </si>
  <si>
    <t>орудия 85</t>
  </si>
  <si>
    <t>орудия 100</t>
  </si>
  <si>
    <t>Арт тягачи</t>
  </si>
  <si>
    <t>УАЗ</t>
  </si>
  <si>
    <t>ЗИЛ</t>
  </si>
  <si>
    <t>Прицепы</t>
  </si>
  <si>
    <t>Итого платформ</t>
  </si>
  <si>
    <t xml:space="preserve">Количество платформ </t>
  </si>
  <si>
    <t>кол-во крытых ваг</t>
  </si>
  <si>
    <t xml:space="preserve">солдаты </t>
  </si>
  <si>
    <t xml:space="preserve">Кол-во купейных </t>
  </si>
  <si>
    <t>Прод склад</t>
  </si>
  <si>
    <t xml:space="preserve">Кухня </t>
  </si>
  <si>
    <t>Итого в у.в.</t>
  </si>
  <si>
    <t>Итого у.в.</t>
  </si>
  <si>
    <t>N=</t>
  </si>
  <si>
    <t>Номера воинского эшелона</t>
  </si>
  <si>
    <t>Наименование подразделения</t>
  </si>
  <si>
    <t>личный состав</t>
  </si>
  <si>
    <t>офицеры</t>
  </si>
  <si>
    <t>солдаты</t>
  </si>
  <si>
    <t xml:space="preserve">Вооружение и военная техника </t>
  </si>
  <si>
    <t>БТР 60п</t>
  </si>
  <si>
    <t>Автоприцеп</t>
  </si>
  <si>
    <t>потребность в вагонах</t>
  </si>
  <si>
    <t xml:space="preserve">длина поезда в условных вагонах </t>
  </si>
  <si>
    <t>масса поезда в тыс тонн</t>
  </si>
  <si>
    <t>станция погрузки</t>
  </si>
  <si>
    <t>платформы</t>
  </si>
  <si>
    <t xml:space="preserve">крытые вагоны </t>
  </si>
  <si>
    <t>купейные вагоны</t>
  </si>
  <si>
    <t>I</t>
  </si>
  <si>
    <t>II</t>
  </si>
  <si>
    <t>Подразделение 1</t>
  </si>
  <si>
    <t>Подразделение 2</t>
  </si>
  <si>
    <t xml:space="preserve">1 эшелон </t>
  </si>
  <si>
    <t xml:space="preserve">2 эшелон </t>
  </si>
  <si>
    <t>пл</t>
  </si>
  <si>
    <t>вес эшелона 1=</t>
  </si>
  <si>
    <t>вес эшелона 2=</t>
  </si>
  <si>
    <t>24 пл + 3 люд + 1 продсклад + 1 кухня + 2 купейных</t>
  </si>
  <si>
    <t>общая масса тех и мат средств тонн</t>
  </si>
  <si>
    <t>-</t>
  </si>
  <si>
    <t>Свердловк Пасс</t>
  </si>
  <si>
    <t>Берлин</t>
  </si>
  <si>
    <t>Рассчет количества анеобходимого воинского имущества</t>
  </si>
  <si>
    <t>Наименование:</t>
  </si>
  <si>
    <t>БТР 60П</t>
  </si>
  <si>
    <t>орудия 85 мм</t>
  </si>
  <si>
    <t>орудия 100 мм</t>
  </si>
  <si>
    <t>арт тягачи</t>
  </si>
  <si>
    <t>Спец. машины</t>
  </si>
  <si>
    <t>Автоприцепы</t>
  </si>
  <si>
    <t>Итого</t>
  </si>
  <si>
    <t>проволка (кг)</t>
  </si>
  <si>
    <t>Бруски (шт)</t>
  </si>
  <si>
    <t>Скобы (шт)</t>
  </si>
  <si>
    <t>количество съемного воинского оборудования для людских вагонов</t>
  </si>
  <si>
    <t>ружейные зубчатки</t>
  </si>
  <si>
    <t>фонари</t>
  </si>
  <si>
    <t>доски</t>
  </si>
  <si>
    <t>печи</t>
  </si>
  <si>
    <t>поддоный лист</t>
  </si>
  <si>
    <t>ящик для топлива</t>
  </si>
  <si>
    <t>совок</t>
  </si>
  <si>
    <t>кочерга</t>
  </si>
  <si>
    <t>переходной конус</t>
  </si>
  <si>
    <t>лист для заделки люка</t>
  </si>
  <si>
    <t>рамы оконные</t>
  </si>
  <si>
    <t>стремянки</t>
  </si>
  <si>
    <t>ведра пожарные</t>
  </si>
  <si>
    <t>лестницы деревянные</t>
  </si>
  <si>
    <t>метла</t>
  </si>
  <si>
    <t>Утверждаю                 Коммандир Войскаовой Части Подполковник Рыбин С.П.</t>
  </si>
  <si>
    <t>Арттягачи</t>
  </si>
  <si>
    <t>ЗиЛ 131</t>
  </si>
  <si>
    <t>Вес поезда в т.тонн</t>
  </si>
  <si>
    <t>номера воинских эшелонов</t>
  </si>
  <si>
    <t>наименование подразделений, входящих в состав воинского эшелона</t>
  </si>
  <si>
    <t>офицеры прапорщики</t>
  </si>
  <si>
    <t>сержанты и рядовые</t>
  </si>
  <si>
    <t>всего</t>
  </si>
  <si>
    <t>Танки Т-80</t>
  </si>
  <si>
    <t>Спецмашины</t>
  </si>
  <si>
    <t>общая масса вооружения и военной техники и иных материальных средств</t>
  </si>
  <si>
    <t>Вооружение и военная техника</t>
  </si>
  <si>
    <t>пассажирских</t>
  </si>
  <si>
    <t>людских</t>
  </si>
  <si>
    <t>крытых для кухонь</t>
  </si>
  <si>
    <t>крытых для имущества</t>
  </si>
  <si>
    <t>прочих</t>
  </si>
  <si>
    <t>всего вагонов</t>
  </si>
  <si>
    <t xml:space="preserve">Длина поезда с воинским эшелоном в условных вагонах </t>
  </si>
  <si>
    <t>масса поезда с воинским эшелоном в т. тонн</t>
  </si>
  <si>
    <t>Станция погрузки</t>
  </si>
  <si>
    <t>подразделение I</t>
  </si>
  <si>
    <t>подразделение II</t>
  </si>
  <si>
    <t>итого:</t>
  </si>
  <si>
    <t>ко-во солдат</t>
  </si>
  <si>
    <t>Свердловск Пасс</t>
  </si>
  <si>
    <t>Станция назначения</t>
  </si>
  <si>
    <t>Количество деталей съемного воинского оборудования в вагоне</t>
  </si>
  <si>
    <t>наименование деталей съемного воинского оборудования</t>
  </si>
  <si>
    <t>людском</t>
  </si>
  <si>
    <t>кухне</t>
  </si>
  <si>
    <t>продскладе</t>
  </si>
  <si>
    <t>печной и кухонный комплекты:</t>
  </si>
  <si>
    <t>1 пл</t>
  </si>
  <si>
    <t>2 пл</t>
  </si>
  <si>
    <t>3 пл</t>
  </si>
  <si>
    <t>4 пл</t>
  </si>
  <si>
    <t>5 пл</t>
  </si>
  <si>
    <t>6 пл</t>
  </si>
  <si>
    <t>7 пл</t>
  </si>
  <si>
    <t xml:space="preserve">8 пл </t>
  </si>
  <si>
    <t xml:space="preserve">9 пл </t>
  </si>
  <si>
    <t>10 пл</t>
  </si>
  <si>
    <t>11 пл</t>
  </si>
  <si>
    <t>12 пл</t>
  </si>
  <si>
    <t>13 пл</t>
  </si>
  <si>
    <t>14 пл</t>
  </si>
  <si>
    <t>15 пл</t>
  </si>
  <si>
    <t>16 пл</t>
  </si>
  <si>
    <t>21 пл</t>
  </si>
  <si>
    <t>22 пл</t>
  </si>
  <si>
    <t>23 пл</t>
  </si>
  <si>
    <t>24 пл</t>
  </si>
  <si>
    <t>25 пл</t>
  </si>
  <si>
    <t>27 пл</t>
  </si>
  <si>
    <t>28 пл</t>
  </si>
  <si>
    <t>29 пл</t>
  </si>
  <si>
    <t>32 пл</t>
  </si>
  <si>
    <t>танк Т-80</t>
  </si>
  <si>
    <t>СЗА 3 шт</t>
  </si>
  <si>
    <t>Оудия 85 2шт</t>
  </si>
  <si>
    <t xml:space="preserve">Орудия 100 2шт </t>
  </si>
  <si>
    <t>Тягач</t>
  </si>
  <si>
    <t>МЗА 2шт</t>
  </si>
  <si>
    <t xml:space="preserve">СЗА 2шт  </t>
  </si>
  <si>
    <t>станция</t>
  </si>
  <si>
    <t xml:space="preserve"> </t>
  </si>
  <si>
    <t>Граффик движения эшелонов</t>
  </si>
  <si>
    <t>2 подача=</t>
  </si>
  <si>
    <t>1 подача=</t>
  </si>
  <si>
    <t>итого минут=</t>
  </si>
  <si>
    <t xml:space="preserve">4 пл </t>
  </si>
  <si>
    <t>8 пл</t>
  </si>
  <si>
    <t>9 пл</t>
  </si>
  <si>
    <t>люди 56</t>
  </si>
  <si>
    <t>ЗиЛ131   2 шт</t>
  </si>
  <si>
    <t>УАЗ 2 шт</t>
  </si>
  <si>
    <t>спец.машины 2 шт</t>
  </si>
  <si>
    <t>прицепы 2 шт</t>
  </si>
  <si>
    <t>1 эшелон :</t>
  </si>
  <si>
    <t>2 эшелон</t>
  </si>
  <si>
    <t>итого времени на погрузку</t>
  </si>
  <si>
    <t>мин</t>
  </si>
  <si>
    <t xml:space="preserve"> обработка по рибытию</t>
  </si>
  <si>
    <t>операции по приему и отправлению</t>
  </si>
  <si>
    <t>операции по подаче и уборке вагонов</t>
  </si>
  <si>
    <t>ПВС</t>
  </si>
  <si>
    <t>наименование операции</t>
  </si>
  <si>
    <t>технический осмотр</t>
  </si>
  <si>
    <t>санитарный осмотр</t>
  </si>
  <si>
    <t>отсеивание брака и формирование состава</t>
  </si>
  <si>
    <t>очистка всех вагонов</t>
  </si>
  <si>
    <t>промывка крытых вагонов</t>
  </si>
  <si>
    <t>дизинфекция крытых вагонов</t>
  </si>
  <si>
    <t>подача эшелона на оборудование</t>
  </si>
  <si>
    <t>подготовка оборудования</t>
  </si>
  <si>
    <t>оборудование вагонов</t>
  </si>
  <si>
    <t>ремонт вагонов</t>
  </si>
  <si>
    <t>формирвоание состава</t>
  </si>
  <si>
    <t>контрольный осмотр</t>
  </si>
  <si>
    <t>перстановка эшелона в парк отправления</t>
  </si>
  <si>
    <t>время в минутах</t>
  </si>
  <si>
    <t>подача состава на пути санитарной обработки</t>
  </si>
  <si>
    <t>офицеры 26</t>
  </si>
  <si>
    <t xml:space="preserve">итого минут </t>
  </si>
  <si>
    <t>Погрузочная способность</t>
  </si>
  <si>
    <t>I. Схема состава поезда</t>
  </si>
  <si>
    <t>II.</t>
  </si>
  <si>
    <t>26 пл</t>
  </si>
  <si>
    <t>17 лд</t>
  </si>
  <si>
    <t>солдаты 56</t>
  </si>
  <si>
    <t>солдаты 16</t>
  </si>
  <si>
    <t>16 лд</t>
  </si>
  <si>
    <t>18пасс</t>
  </si>
  <si>
    <t>19 кх</t>
  </si>
  <si>
    <t>20пр</t>
  </si>
  <si>
    <t>план погрузки эшелона 21053</t>
  </si>
  <si>
    <t>Тип воинской платформы - торцевая</t>
  </si>
  <si>
    <t>36 пл</t>
  </si>
  <si>
    <t>27пл</t>
  </si>
  <si>
    <t>29 кр</t>
  </si>
  <si>
    <t>30 пасс</t>
  </si>
  <si>
    <t>31 кр</t>
  </si>
  <si>
    <t>33 пл</t>
  </si>
  <si>
    <t>34 пл</t>
  </si>
  <si>
    <t>35 пл</t>
  </si>
  <si>
    <t>План погрузки воиского эшелона №21099</t>
  </si>
  <si>
    <t>20 ПР</t>
  </si>
  <si>
    <t>18 пасс</t>
  </si>
  <si>
    <t>Рассчет на перевозку Войсковой Части №21001 Железнордорожным Транспортом</t>
  </si>
  <si>
    <t>Гвозди (кг)</t>
  </si>
  <si>
    <r>
      <t>Т</t>
    </r>
    <r>
      <rPr>
        <sz val="8"/>
        <rFont val="Arial Cyr"/>
        <family val="2"/>
      </rPr>
      <t>тех=</t>
    </r>
  </si>
  <si>
    <t>Тсан=</t>
  </si>
  <si>
    <t>Тформ=</t>
  </si>
  <si>
    <t>Тподачи=</t>
  </si>
  <si>
    <t xml:space="preserve">Точистки= </t>
  </si>
  <si>
    <t>Тпромывки=</t>
  </si>
  <si>
    <t>Тдз=</t>
  </si>
  <si>
    <t>Тподготовки=</t>
  </si>
  <si>
    <t>Тоборудованя=</t>
  </si>
  <si>
    <t>Тремонта=</t>
  </si>
  <si>
    <t>Тосмотра=</t>
  </si>
  <si>
    <t>Тперестановки=</t>
  </si>
  <si>
    <t>сведения о погрузке воинского эшелона</t>
  </si>
  <si>
    <t>съемное воинское оборудование</t>
  </si>
  <si>
    <t>состав команды человек</t>
  </si>
  <si>
    <t>от какого подразделения</t>
  </si>
  <si>
    <t xml:space="preserve">караул от подраздеоления 4 в составе 14 чел </t>
  </si>
  <si>
    <t>ИТОГО</t>
  </si>
  <si>
    <t>2.1 Станция погрузки Свердловс Пассажирский</t>
  </si>
  <si>
    <t xml:space="preserve">Обожженая проволка </t>
  </si>
  <si>
    <t xml:space="preserve">не типовые бруски </t>
  </si>
  <si>
    <t>скобы</t>
  </si>
  <si>
    <t>92 шт</t>
  </si>
  <si>
    <t xml:space="preserve">2.5 Железная дорога предоставляет:  </t>
  </si>
  <si>
    <t>гвозди</t>
  </si>
  <si>
    <t>погрузовыгрузочные комманды и суточный наряд</t>
  </si>
  <si>
    <t>начальник команды (воинское звание и ФИО)</t>
  </si>
  <si>
    <t>порядковый номер вагона</t>
  </si>
  <si>
    <t>III</t>
  </si>
  <si>
    <t>с 1 по 10</t>
  </si>
  <si>
    <t>с 11 по 20</t>
  </si>
  <si>
    <t>с 21 по 29</t>
  </si>
  <si>
    <t>сержант Заика</t>
  </si>
  <si>
    <t>сержант Иванов</t>
  </si>
  <si>
    <t>сержант Петров</t>
  </si>
  <si>
    <t>IV суточный наряд на первые сутки пути</t>
  </si>
  <si>
    <t>дежурный по эшелону капитан Дуболомов</t>
  </si>
  <si>
    <t>Начальник эшелона капитан Синицин</t>
  </si>
  <si>
    <t>военный коменадант жд участка и станции                                         майор Гаращенко                        12.10.98</t>
  </si>
  <si>
    <t>2.3 Конец погрузки 12:33 13.10.98</t>
  </si>
  <si>
    <t>с 1 по 12</t>
  </si>
  <si>
    <t>с 13 по 24</t>
  </si>
  <si>
    <t>с 24 по 26</t>
  </si>
  <si>
    <t>сержант Морозов</t>
  </si>
  <si>
    <t>сержант Маслов</t>
  </si>
  <si>
    <t>сержант Ракитин</t>
  </si>
  <si>
    <t>дежурный по эшелону капитан Крестаносцев</t>
  </si>
  <si>
    <t>Начальник эшелона капитан Лютин</t>
  </si>
  <si>
    <t>31 кг</t>
  </si>
  <si>
    <t>240 шт</t>
  </si>
  <si>
    <t>454 кг</t>
  </si>
  <si>
    <t xml:space="preserve">2.5 для крепления боевой техники и имущества эшелона на подвижнои составе вч должна представить: </t>
  </si>
  <si>
    <t>2.4 отправление поезда в 13:03 13.10.98</t>
  </si>
  <si>
    <t>2.2 Начало погрузки в 13:20 13.10.98</t>
  </si>
  <si>
    <t>2.3 Конец погрузки 15:25 13.10.98</t>
  </si>
  <si>
    <t>2.2 Начало погрузки в 8:20 13.10.98</t>
  </si>
  <si>
    <t>2.4 отправление поезда в 16:33</t>
  </si>
  <si>
    <t>234,4 кг</t>
  </si>
  <si>
    <t>192 шт</t>
  </si>
  <si>
    <t>44кг</t>
  </si>
  <si>
    <t xml:space="preserve">Утверждаю         начальник станции      </t>
  </si>
  <si>
    <t>майор Гаращенко               12.10.98</t>
  </si>
  <si>
    <t>эшелон 21053</t>
  </si>
  <si>
    <t>эшелон 21099</t>
  </si>
  <si>
    <t>технологический процесс подготовки эшелона 21099</t>
  </si>
  <si>
    <t>технолгический процесс подготовик эшелона 21053</t>
  </si>
  <si>
    <t>расчет необходимого количетсва подвижного состава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</si>
</sst>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sz val="10"/>
      <color indexed="9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dashDot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ashDotDot"/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medium"/>
      <top style="medium"/>
      <bottom>
        <color indexed="63"/>
      </bottom>
      <diagonal style="medium"/>
    </border>
    <border diagonalUp="1" diagonalDown="1">
      <left style="medium"/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 style="medium"/>
      <top>
        <color indexed="63"/>
      </top>
      <bottom style="medium"/>
      <diagonal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1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4" borderId="1" xfId="0" applyFill="1" applyBorder="1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textRotation="90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0" fontId="1" fillId="0" borderId="32" xfId="0" applyNumberFormat="1" applyFont="1" applyBorder="1" applyAlignment="1">
      <alignment horizontal="left" vertical="top"/>
    </xf>
    <xf numFmtId="20" fontId="1" fillId="0" borderId="10" xfId="0" applyNumberFormat="1" applyFont="1" applyBorder="1" applyAlignment="1">
      <alignment horizontal="left" vertical="top"/>
    </xf>
    <xf numFmtId="20" fontId="1" fillId="0" borderId="33" xfId="0" applyNumberFormat="1" applyFont="1" applyBorder="1" applyAlignment="1">
      <alignment horizontal="left" vertical="top"/>
    </xf>
    <xf numFmtId="20" fontId="1" fillId="0" borderId="34" xfId="0" applyNumberFormat="1" applyFont="1" applyBorder="1" applyAlignment="1">
      <alignment horizontal="left" vertical="top"/>
    </xf>
    <xf numFmtId="20" fontId="1" fillId="0" borderId="1" xfId="0" applyNumberFormat="1" applyFont="1" applyBorder="1" applyAlignment="1">
      <alignment horizontal="left" vertical="top"/>
    </xf>
    <xf numFmtId="20" fontId="1" fillId="0" borderId="35" xfId="0" applyNumberFormat="1" applyFont="1" applyBorder="1" applyAlignment="1">
      <alignment horizontal="left" vertical="top"/>
    </xf>
    <xf numFmtId="20" fontId="1" fillId="0" borderId="36" xfId="0" applyNumberFormat="1" applyFont="1" applyBorder="1" applyAlignment="1">
      <alignment horizontal="left" vertical="top"/>
    </xf>
    <xf numFmtId="20" fontId="1" fillId="0" borderId="37" xfId="0" applyNumberFormat="1" applyFont="1" applyBorder="1" applyAlignment="1">
      <alignment horizontal="left" vertical="top"/>
    </xf>
    <xf numFmtId="20" fontId="1" fillId="0" borderId="35" xfId="0" applyNumberFormat="1" applyFont="1" applyBorder="1" applyAlignment="1">
      <alignment horizontal="left"/>
    </xf>
    <xf numFmtId="20" fontId="1" fillId="0" borderId="32" xfId="0" applyNumberFormat="1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20" fontId="1" fillId="0" borderId="36" xfId="0" applyNumberFormat="1" applyFont="1" applyBorder="1" applyAlignment="1">
      <alignment horizontal="left"/>
    </xf>
    <xf numFmtId="20" fontId="1" fillId="0" borderId="37" xfId="0" applyNumberFormat="1" applyFont="1" applyBorder="1" applyAlignment="1">
      <alignment horizontal="left"/>
    </xf>
    <xf numFmtId="20" fontId="1" fillId="0" borderId="14" xfId="0" applyNumberFormat="1" applyFont="1" applyBorder="1" applyAlignment="1">
      <alignment horizontal="left"/>
    </xf>
    <xf numFmtId="20" fontId="1" fillId="0" borderId="33" xfId="0" applyNumberFormat="1" applyFont="1" applyBorder="1" applyAlignment="1">
      <alignment horizontal="left"/>
    </xf>
    <xf numFmtId="20" fontId="1" fillId="0" borderId="3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8" xfId="0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22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1" xfId="0" applyBorder="1" applyAlignment="1">
      <alignment horizontal="right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22" xfId="0" applyFont="1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8" xfId="0" applyFont="1" applyFill="1" applyBorder="1" applyAlignment="1">
      <alignment horizontal="left" textRotation="90"/>
    </xf>
    <xf numFmtId="0" fontId="0" fillId="2" borderId="22" xfId="0" applyFont="1" applyFill="1" applyBorder="1" applyAlignment="1">
      <alignment horizontal="left" textRotation="90"/>
    </xf>
    <xf numFmtId="0" fontId="0" fillId="2" borderId="13" xfId="0" applyFont="1" applyFill="1" applyBorder="1" applyAlignment="1">
      <alignment horizontal="left" textRotation="90"/>
    </xf>
    <xf numFmtId="0" fontId="0" fillId="2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10" xfId="0" applyBorder="1" applyAlignment="1">
      <alignment/>
    </xf>
    <xf numFmtId="17" fontId="0" fillId="0" borderId="14" xfId="0" applyNumberFormat="1" applyBorder="1" applyAlignment="1">
      <alignment horizontal="right"/>
    </xf>
    <xf numFmtId="17" fontId="0" fillId="0" borderId="63" xfId="0" applyNumberFormat="1" applyBorder="1" applyAlignment="1">
      <alignment horizontal="right"/>
    </xf>
    <xf numFmtId="17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4" borderId="50" xfId="0" applyFill="1" applyBorder="1" applyAlignment="1">
      <alignment/>
    </xf>
    <xf numFmtId="0" fontId="0" fillId="0" borderId="6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40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65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1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3"/>
        <xdr:cNvSpPr>
          <a:spLocks/>
        </xdr:cNvSpPr>
      </xdr:nvSpPr>
      <xdr:spPr>
        <a:xfrm flipH="1">
          <a:off x="3228975" y="314325"/>
          <a:ext cx="3810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2" name="Line 14"/>
        <xdr:cNvSpPr>
          <a:spLocks/>
        </xdr:cNvSpPr>
      </xdr:nvSpPr>
      <xdr:spPr>
        <a:xfrm flipH="1" flipV="1">
          <a:off x="3238500" y="885825"/>
          <a:ext cx="381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</xdr:row>
      <xdr:rowOff>152400</xdr:rowOff>
    </xdr:from>
    <xdr:to>
      <xdr:col>2</xdr:col>
      <xdr:colOff>381000</xdr:colOff>
      <xdr:row>6</xdr:row>
      <xdr:rowOff>0</xdr:rowOff>
    </xdr:to>
    <xdr:sp>
      <xdr:nvSpPr>
        <xdr:cNvPr id="3" name="Line 15"/>
        <xdr:cNvSpPr>
          <a:spLocks/>
        </xdr:cNvSpPr>
      </xdr:nvSpPr>
      <xdr:spPr>
        <a:xfrm flipH="1">
          <a:off x="3600450" y="3048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31</xdr:col>
      <xdr:colOff>190500</xdr:colOff>
      <xdr:row>2</xdr:row>
      <xdr:rowOff>0</xdr:rowOff>
    </xdr:to>
    <xdr:sp>
      <xdr:nvSpPr>
        <xdr:cNvPr id="4" name="Line 16"/>
        <xdr:cNvSpPr>
          <a:spLocks/>
        </xdr:cNvSpPr>
      </xdr:nvSpPr>
      <xdr:spPr>
        <a:xfrm flipV="1">
          <a:off x="3609975" y="314325"/>
          <a:ext cx="1216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0</xdr:colOff>
      <xdr:row>5</xdr:row>
      <xdr:rowOff>114300</xdr:rowOff>
    </xdr:to>
    <xdr:sp>
      <xdr:nvSpPr>
        <xdr:cNvPr id="5" name="Line 17"/>
        <xdr:cNvSpPr>
          <a:spLocks/>
        </xdr:cNvSpPr>
      </xdr:nvSpPr>
      <xdr:spPr>
        <a:xfrm>
          <a:off x="3990975" y="304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0</xdr:rowOff>
    </xdr:from>
    <xdr:to>
      <xdr:col>3</xdr:col>
      <xdr:colOff>371475</xdr:colOff>
      <xdr:row>6</xdr:row>
      <xdr:rowOff>0</xdr:rowOff>
    </xdr:to>
    <xdr:sp>
      <xdr:nvSpPr>
        <xdr:cNvPr id="6" name="Line 18"/>
        <xdr:cNvSpPr>
          <a:spLocks/>
        </xdr:cNvSpPr>
      </xdr:nvSpPr>
      <xdr:spPr>
        <a:xfrm flipV="1">
          <a:off x="3600450" y="885825"/>
          <a:ext cx="381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371475</xdr:colOff>
      <xdr:row>5</xdr:row>
      <xdr:rowOff>133350</xdr:rowOff>
    </xdr:to>
    <xdr:sp>
      <xdr:nvSpPr>
        <xdr:cNvPr id="7" name="Line 19"/>
        <xdr:cNvSpPr>
          <a:spLocks/>
        </xdr:cNvSpPr>
      </xdr:nvSpPr>
      <xdr:spPr>
        <a:xfrm flipV="1">
          <a:off x="3619500" y="314325"/>
          <a:ext cx="361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8" name="Line 20"/>
        <xdr:cNvSpPr>
          <a:spLocks/>
        </xdr:cNvSpPr>
      </xdr:nvSpPr>
      <xdr:spPr>
        <a:xfrm>
          <a:off x="3600450" y="314325"/>
          <a:ext cx="390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133350</xdr:rowOff>
    </xdr:from>
    <xdr:to>
      <xdr:col>19</xdr:col>
      <xdr:colOff>114300</xdr:colOff>
      <xdr:row>6</xdr:row>
      <xdr:rowOff>0</xdr:rowOff>
    </xdr:to>
    <xdr:sp>
      <xdr:nvSpPr>
        <xdr:cNvPr id="9" name="Line 22"/>
        <xdr:cNvSpPr>
          <a:spLocks/>
        </xdr:cNvSpPr>
      </xdr:nvSpPr>
      <xdr:spPr>
        <a:xfrm>
          <a:off x="4010025" y="876300"/>
          <a:ext cx="64293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304800</xdr:colOff>
      <xdr:row>1</xdr:row>
      <xdr:rowOff>142875</xdr:rowOff>
    </xdr:from>
    <xdr:to>
      <xdr:col>18</xdr:col>
      <xdr:colOff>304800</xdr:colOff>
      <xdr:row>6</xdr:row>
      <xdr:rowOff>9525</xdr:rowOff>
    </xdr:to>
    <xdr:sp>
      <xdr:nvSpPr>
        <xdr:cNvPr id="10" name="AutoShape 23"/>
        <xdr:cNvSpPr>
          <a:spLocks/>
        </xdr:cNvSpPr>
      </xdr:nvSpPr>
      <xdr:spPr>
        <a:xfrm flipH="1">
          <a:off x="10182225" y="295275"/>
          <a:ext cx="0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295275</xdr:colOff>
      <xdr:row>2</xdr:row>
      <xdr:rowOff>0</xdr:rowOff>
    </xdr:from>
    <xdr:to>
      <xdr:col>19</xdr:col>
      <xdr:colOff>276225</xdr:colOff>
      <xdr:row>2</xdr:row>
      <xdr:rowOff>0</xdr:rowOff>
    </xdr:to>
    <xdr:sp>
      <xdr:nvSpPr>
        <xdr:cNvPr id="11" name="Line 24"/>
        <xdr:cNvSpPr>
          <a:spLocks/>
        </xdr:cNvSpPr>
      </xdr:nvSpPr>
      <xdr:spPr>
        <a:xfrm>
          <a:off x="10172700" y="314325"/>
          <a:ext cx="428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133350</xdr:rowOff>
    </xdr:from>
    <xdr:to>
      <xdr:col>32</xdr:col>
      <xdr:colOff>142875</xdr:colOff>
      <xdr:row>6</xdr:row>
      <xdr:rowOff>0</xdr:rowOff>
    </xdr:to>
    <xdr:sp>
      <xdr:nvSpPr>
        <xdr:cNvPr id="12" name="Line 25"/>
        <xdr:cNvSpPr>
          <a:spLocks/>
        </xdr:cNvSpPr>
      </xdr:nvSpPr>
      <xdr:spPr>
        <a:xfrm>
          <a:off x="10420350" y="876300"/>
          <a:ext cx="57435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295275</xdr:colOff>
      <xdr:row>2</xdr:row>
      <xdr:rowOff>0</xdr:rowOff>
    </xdr:from>
    <xdr:to>
      <xdr:col>19</xdr:col>
      <xdr:colOff>295275</xdr:colOff>
      <xdr:row>6</xdr:row>
      <xdr:rowOff>9525</xdr:rowOff>
    </xdr:to>
    <xdr:sp>
      <xdr:nvSpPr>
        <xdr:cNvPr id="13" name="Line 26"/>
        <xdr:cNvSpPr>
          <a:spLocks/>
        </xdr:cNvSpPr>
      </xdr:nvSpPr>
      <xdr:spPr>
        <a:xfrm flipH="1">
          <a:off x="10620375" y="314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304800</xdr:colOff>
      <xdr:row>4</xdr:row>
      <xdr:rowOff>0</xdr:rowOff>
    </xdr:from>
    <xdr:to>
      <xdr:col>20</xdr:col>
      <xdr:colOff>314325</xdr:colOff>
      <xdr:row>4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10182225" y="600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304800</xdr:colOff>
      <xdr:row>2</xdr:row>
      <xdr:rowOff>0</xdr:rowOff>
    </xdr:from>
    <xdr:to>
      <xdr:col>20</xdr:col>
      <xdr:colOff>304800</xdr:colOff>
      <xdr:row>6</xdr:row>
      <xdr:rowOff>9525</xdr:rowOff>
    </xdr:to>
    <xdr:sp>
      <xdr:nvSpPr>
        <xdr:cNvPr id="15" name="Line 28"/>
        <xdr:cNvSpPr>
          <a:spLocks/>
        </xdr:cNvSpPr>
      </xdr:nvSpPr>
      <xdr:spPr>
        <a:xfrm flipH="1">
          <a:off x="11068050" y="314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6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4419600" y="3048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419100</xdr:colOff>
      <xdr:row>4</xdr:row>
      <xdr:rowOff>0</xdr:rowOff>
    </xdr:to>
    <xdr:sp>
      <xdr:nvSpPr>
        <xdr:cNvPr id="17" name="Line 30"/>
        <xdr:cNvSpPr>
          <a:spLocks/>
        </xdr:cNvSpPr>
      </xdr:nvSpPr>
      <xdr:spPr>
        <a:xfrm flipV="1">
          <a:off x="4000500" y="600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57150</xdr:rowOff>
    </xdr:from>
    <xdr:to>
      <xdr:col>5</xdr:col>
      <xdr:colOff>0</xdr:colOff>
      <xdr:row>4</xdr:row>
      <xdr:rowOff>57150</xdr:rowOff>
    </xdr:to>
    <xdr:sp>
      <xdr:nvSpPr>
        <xdr:cNvPr id="18" name="Line 31"/>
        <xdr:cNvSpPr>
          <a:spLocks/>
        </xdr:cNvSpPr>
      </xdr:nvSpPr>
      <xdr:spPr>
        <a:xfrm>
          <a:off x="4000500" y="657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295275</xdr:colOff>
      <xdr:row>4</xdr:row>
      <xdr:rowOff>66675</xdr:rowOff>
    </xdr:from>
    <xdr:to>
      <xdr:col>20</xdr:col>
      <xdr:colOff>304800</xdr:colOff>
      <xdr:row>4</xdr:row>
      <xdr:rowOff>66675</xdr:rowOff>
    </xdr:to>
    <xdr:sp>
      <xdr:nvSpPr>
        <xdr:cNvPr id="19" name="Line 32"/>
        <xdr:cNvSpPr>
          <a:spLocks/>
        </xdr:cNvSpPr>
      </xdr:nvSpPr>
      <xdr:spPr>
        <a:xfrm flipV="1">
          <a:off x="10620375" y="666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152400</xdr:colOff>
      <xdr:row>1</xdr:row>
      <xdr:rowOff>152400</xdr:rowOff>
    </xdr:from>
    <xdr:to>
      <xdr:col>29</xdr:col>
      <xdr:colOff>152400</xdr:colOff>
      <xdr:row>6</xdr:row>
      <xdr:rowOff>0</xdr:rowOff>
    </xdr:to>
    <xdr:sp>
      <xdr:nvSpPr>
        <xdr:cNvPr id="20" name="Line 33"/>
        <xdr:cNvSpPr>
          <a:spLocks/>
        </xdr:cNvSpPr>
      </xdr:nvSpPr>
      <xdr:spPr>
        <a:xfrm flipH="1">
          <a:off x="14859000" y="3048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171450</xdr:colOff>
      <xdr:row>2</xdr:row>
      <xdr:rowOff>9525</xdr:rowOff>
    </xdr:from>
    <xdr:to>
      <xdr:col>30</xdr:col>
      <xdr:colOff>171450</xdr:colOff>
      <xdr:row>6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15316200" y="3238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200025</xdr:colOff>
      <xdr:row>2</xdr:row>
      <xdr:rowOff>0</xdr:rowOff>
    </xdr:from>
    <xdr:to>
      <xdr:col>31</xdr:col>
      <xdr:colOff>200025</xdr:colOff>
      <xdr:row>6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15782925" y="314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190500</xdr:colOff>
      <xdr:row>2</xdr:row>
      <xdr:rowOff>0</xdr:rowOff>
    </xdr:from>
    <xdr:to>
      <xdr:col>32</xdr:col>
      <xdr:colOff>152400</xdr:colOff>
      <xdr:row>6</xdr:row>
      <xdr:rowOff>9525</xdr:rowOff>
    </xdr:to>
    <xdr:sp>
      <xdr:nvSpPr>
        <xdr:cNvPr id="23" name="Line 36"/>
        <xdr:cNvSpPr>
          <a:spLocks/>
        </xdr:cNvSpPr>
      </xdr:nvSpPr>
      <xdr:spPr>
        <a:xfrm>
          <a:off x="15773400" y="314325"/>
          <a:ext cx="400050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171450</xdr:colOff>
      <xdr:row>2</xdr:row>
      <xdr:rowOff>0</xdr:rowOff>
    </xdr:from>
    <xdr:to>
      <xdr:col>31</xdr:col>
      <xdr:colOff>200025</xdr:colOff>
      <xdr:row>6</xdr:row>
      <xdr:rowOff>0</xdr:rowOff>
    </xdr:to>
    <xdr:sp>
      <xdr:nvSpPr>
        <xdr:cNvPr id="24" name="Line 37"/>
        <xdr:cNvSpPr>
          <a:spLocks/>
        </xdr:cNvSpPr>
      </xdr:nvSpPr>
      <xdr:spPr>
        <a:xfrm>
          <a:off x="15316200" y="314325"/>
          <a:ext cx="466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123825</xdr:colOff>
      <xdr:row>4</xdr:row>
      <xdr:rowOff>9525</xdr:rowOff>
    </xdr:from>
    <xdr:to>
      <xdr:col>30</xdr:col>
      <xdr:colOff>190500</xdr:colOff>
      <xdr:row>4</xdr:row>
      <xdr:rowOff>9525</xdr:rowOff>
    </xdr:to>
    <xdr:sp>
      <xdr:nvSpPr>
        <xdr:cNvPr id="25" name="Line 38"/>
        <xdr:cNvSpPr>
          <a:spLocks/>
        </xdr:cNvSpPr>
      </xdr:nvSpPr>
      <xdr:spPr>
        <a:xfrm flipV="1">
          <a:off x="14830425" y="60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428625</xdr:colOff>
      <xdr:row>2</xdr:row>
      <xdr:rowOff>0</xdr:rowOff>
    </xdr:from>
    <xdr:to>
      <xdr:col>35</xdr:col>
      <xdr:colOff>0</xdr:colOff>
      <xdr:row>6</xdr:row>
      <xdr:rowOff>9525</xdr:rowOff>
    </xdr:to>
    <xdr:sp>
      <xdr:nvSpPr>
        <xdr:cNvPr id="26" name="Line 40"/>
        <xdr:cNvSpPr>
          <a:spLocks/>
        </xdr:cNvSpPr>
      </xdr:nvSpPr>
      <xdr:spPr>
        <a:xfrm flipV="1">
          <a:off x="16887825" y="314325"/>
          <a:ext cx="447675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419100</xdr:colOff>
      <xdr:row>6</xdr:row>
      <xdr:rowOff>0</xdr:rowOff>
    </xdr:from>
    <xdr:to>
      <xdr:col>53</xdr:col>
      <xdr:colOff>152400</xdr:colOff>
      <xdr:row>6</xdr:row>
      <xdr:rowOff>9525</xdr:rowOff>
    </xdr:to>
    <xdr:sp>
      <xdr:nvSpPr>
        <xdr:cNvPr id="27" name="Line 41"/>
        <xdr:cNvSpPr>
          <a:spLocks/>
        </xdr:cNvSpPr>
      </xdr:nvSpPr>
      <xdr:spPr>
        <a:xfrm flipV="1">
          <a:off x="16878300" y="885825"/>
          <a:ext cx="84963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</xdr:row>
      <xdr:rowOff>0</xdr:rowOff>
    </xdr:from>
    <xdr:to>
      <xdr:col>52</xdr:col>
      <xdr:colOff>161925</xdr:colOff>
      <xdr:row>2</xdr:row>
      <xdr:rowOff>9525</xdr:rowOff>
    </xdr:to>
    <xdr:sp>
      <xdr:nvSpPr>
        <xdr:cNvPr id="28" name="Line 42"/>
        <xdr:cNvSpPr>
          <a:spLocks/>
        </xdr:cNvSpPr>
      </xdr:nvSpPr>
      <xdr:spPr>
        <a:xfrm>
          <a:off x="17364075" y="314325"/>
          <a:ext cx="75819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1</xdr:row>
      <xdr:rowOff>152400</xdr:rowOff>
    </xdr:from>
    <xdr:to>
      <xdr:col>36</xdr:col>
      <xdr:colOff>0</xdr:colOff>
      <xdr:row>5</xdr:row>
      <xdr:rowOff>133350</xdr:rowOff>
    </xdr:to>
    <xdr:sp>
      <xdr:nvSpPr>
        <xdr:cNvPr id="29" name="Line 43"/>
        <xdr:cNvSpPr>
          <a:spLocks/>
        </xdr:cNvSpPr>
      </xdr:nvSpPr>
      <xdr:spPr>
        <a:xfrm flipH="1" flipV="1">
          <a:off x="17773650" y="304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2</xdr:row>
      <xdr:rowOff>19050</xdr:rowOff>
    </xdr:from>
    <xdr:to>
      <xdr:col>36</xdr:col>
      <xdr:colOff>0</xdr:colOff>
      <xdr:row>6</xdr:row>
      <xdr:rowOff>38100</xdr:rowOff>
    </xdr:to>
    <xdr:sp>
      <xdr:nvSpPr>
        <xdr:cNvPr id="30" name="Line 44"/>
        <xdr:cNvSpPr>
          <a:spLocks/>
        </xdr:cNvSpPr>
      </xdr:nvSpPr>
      <xdr:spPr>
        <a:xfrm flipH="1" flipV="1">
          <a:off x="17335500" y="333375"/>
          <a:ext cx="438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428625</xdr:colOff>
      <xdr:row>1</xdr:row>
      <xdr:rowOff>152400</xdr:rowOff>
    </xdr:from>
    <xdr:to>
      <xdr:col>36</xdr:col>
      <xdr:colOff>0</xdr:colOff>
      <xdr:row>6</xdr:row>
      <xdr:rowOff>9525</xdr:rowOff>
    </xdr:to>
    <xdr:sp>
      <xdr:nvSpPr>
        <xdr:cNvPr id="31" name="Line 45"/>
        <xdr:cNvSpPr>
          <a:spLocks/>
        </xdr:cNvSpPr>
      </xdr:nvSpPr>
      <xdr:spPr>
        <a:xfrm flipV="1">
          <a:off x="17325975" y="304800"/>
          <a:ext cx="447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4</xdr:row>
      <xdr:rowOff>0</xdr:rowOff>
    </xdr:from>
    <xdr:to>
      <xdr:col>37</xdr:col>
      <xdr:colOff>9525</xdr:colOff>
      <xdr:row>4</xdr:row>
      <xdr:rowOff>0</xdr:rowOff>
    </xdr:to>
    <xdr:sp>
      <xdr:nvSpPr>
        <xdr:cNvPr id="32" name="Line 46"/>
        <xdr:cNvSpPr>
          <a:spLocks/>
        </xdr:cNvSpPr>
      </xdr:nvSpPr>
      <xdr:spPr>
        <a:xfrm flipV="1">
          <a:off x="17783175" y="600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4</xdr:row>
      <xdr:rowOff>66675</xdr:rowOff>
    </xdr:from>
    <xdr:to>
      <xdr:col>37</xdr:col>
      <xdr:colOff>9525</xdr:colOff>
      <xdr:row>4</xdr:row>
      <xdr:rowOff>66675</xdr:rowOff>
    </xdr:to>
    <xdr:sp>
      <xdr:nvSpPr>
        <xdr:cNvPr id="33" name="Line 47"/>
        <xdr:cNvSpPr>
          <a:spLocks/>
        </xdr:cNvSpPr>
      </xdr:nvSpPr>
      <xdr:spPr>
        <a:xfrm flipV="1">
          <a:off x="17783175" y="666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2</xdr:row>
      <xdr:rowOff>19050</xdr:rowOff>
    </xdr:from>
    <xdr:to>
      <xdr:col>35</xdr:col>
      <xdr:colOff>0</xdr:colOff>
      <xdr:row>5</xdr:row>
      <xdr:rowOff>123825</xdr:rowOff>
    </xdr:to>
    <xdr:sp>
      <xdr:nvSpPr>
        <xdr:cNvPr id="34" name="Line 48"/>
        <xdr:cNvSpPr>
          <a:spLocks/>
        </xdr:cNvSpPr>
      </xdr:nvSpPr>
      <xdr:spPr>
        <a:xfrm flipV="1">
          <a:off x="17335500" y="333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171450</xdr:colOff>
      <xdr:row>1</xdr:row>
      <xdr:rowOff>142875</xdr:rowOff>
    </xdr:from>
    <xdr:to>
      <xdr:col>46</xdr:col>
      <xdr:colOff>171450</xdr:colOff>
      <xdr:row>6</xdr:row>
      <xdr:rowOff>0</xdr:rowOff>
    </xdr:to>
    <xdr:sp>
      <xdr:nvSpPr>
        <xdr:cNvPr id="35" name="Line 49"/>
        <xdr:cNvSpPr>
          <a:spLocks/>
        </xdr:cNvSpPr>
      </xdr:nvSpPr>
      <xdr:spPr>
        <a:xfrm flipV="1">
          <a:off x="22326600" y="295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171450</xdr:colOff>
      <xdr:row>2</xdr:row>
      <xdr:rowOff>0</xdr:rowOff>
    </xdr:from>
    <xdr:to>
      <xdr:col>47</xdr:col>
      <xdr:colOff>171450</xdr:colOff>
      <xdr:row>6</xdr:row>
      <xdr:rowOff>0</xdr:rowOff>
    </xdr:to>
    <xdr:sp>
      <xdr:nvSpPr>
        <xdr:cNvPr id="36" name="Line 50"/>
        <xdr:cNvSpPr>
          <a:spLocks/>
        </xdr:cNvSpPr>
      </xdr:nvSpPr>
      <xdr:spPr>
        <a:xfrm flipV="1">
          <a:off x="22764750" y="3143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171450</xdr:colOff>
      <xdr:row>4</xdr:row>
      <xdr:rowOff>66675</xdr:rowOff>
    </xdr:from>
    <xdr:to>
      <xdr:col>48</xdr:col>
      <xdr:colOff>190500</xdr:colOff>
      <xdr:row>4</xdr:row>
      <xdr:rowOff>66675</xdr:rowOff>
    </xdr:to>
    <xdr:sp>
      <xdr:nvSpPr>
        <xdr:cNvPr id="37" name="Line 51"/>
        <xdr:cNvSpPr>
          <a:spLocks/>
        </xdr:cNvSpPr>
      </xdr:nvSpPr>
      <xdr:spPr>
        <a:xfrm flipH="1" flipV="1">
          <a:off x="22764750" y="666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171450</xdr:colOff>
      <xdr:row>4</xdr:row>
      <xdr:rowOff>9525</xdr:rowOff>
    </xdr:from>
    <xdr:to>
      <xdr:col>47</xdr:col>
      <xdr:colOff>190500</xdr:colOff>
      <xdr:row>4</xdr:row>
      <xdr:rowOff>9525</xdr:rowOff>
    </xdr:to>
    <xdr:sp>
      <xdr:nvSpPr>
        <xdr:cNvPr id="38" name="Line 52"/>
        <xdr:cNvSpPr>
          <a:spLocks/>
        </xdr:cNvSpPr>
      </xdr:nvSpPr>
      <xdr:spPr>
        <a:xfrm flipH="1" flipV="1">
          <a:off x="22326600" y="609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171450</xdr:colOff>
      <xdr:row>2</xdr:row>
      <xdr:rowOff>0</xdr:rowOff>
    </xdr:from>
    <xdr:to>
      <xdr:col>48</xdr:col>
      <xdr:colOff>171450</xdr:colOff>
      <xdr:row>5</xdr:row>
      <xdr:rowOff>133350</xdr:rowOff>
    </xdr:to>
    <xdr:sp>
      <xdr:nvSpPr>
        <xdr:cNvPr id="39" name="Line 53"/>
        <xdr:cNvSpPr>
          <a:spLocks/>
        </xdr:cNvSpPr>
      </xdr:nvSpPr>
      <xdr:spPr>
        <a:xfrm flipH="1">
          <a:off x="23202900" y="314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9525</xdr:rowOff>
    </xdr:from>
    <xdr:to>
      <xdr:col>48</xdr:col>
      <xdr:colOff>161925</xdr:colOff>
      <xdr:row>4</xdr:row>
      <xdr:rowOff>9525</xdr:rowOff>
    </xdr:to>
    <xdr:sp>
      <xdr:nvSpPr>
        <xdr:cNvPr id="40" name="Line 54"/>
        <xdr:cNvSpPr>
          <a:spLocks/>
        </xdr:cNvSpPr>
      </xdr:nvSpPr>
      <xdr:spPr>
        <a:xfrm flipH="1" flipV="1">
          <a:off x="22745700" y="609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161925</xdr:colOff>
      <xdr:row>2</xdr:row>
      <xdr:rowOff>0</xdr:rowOff>
    </xdr:from>
    <xdr:to>
      <xdr:col>50</xdr:col>
      <xdr:colOff>161925</xdr:colOff>
      <xdr:row>5</xdr:row>
      <xdr:rowOff>133350</xdr:rowOff>
    </xdr:to>
    <xdr:sp>
      <xdr:nvSpPr>
        <xdr:cNvPr id="41" name="Line 55"/>
        <xdr:cNvSpPr>
          <a:spLocks/>
        </xdr:cNvSpPr>
      </xdr:nvSpPr>
      <xdr:spPr>
        <a:xfrm>
          <a:off x="24069675" y="314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152400</xdr:colOff>
      <xdr:row>2</xdr:row>
      <xdr:rowOff>9525</xdr:rowOff>
    </xdr:from>
    <xdr:to>
      <xdr:col>51</xdr:col>
      <xdr:colOff>152400</xdr:colOff>
      <xdr:row>5</xdr:row>
      <xdr:rowOff>123825</xdr:rowOff>
    </xdr:to>
    <xdr:sp>
      <xdr:nvSpPr>
        <xdr:cNvPr id="42" name="Line 56"/>
        <xdr:cNvSpPr>
          <a:spLocks/>
        </xdr:cNvSpPr>
      </xdr:nvSpPr>
      <xdr:spPr>
        <a:xfrm flipH="1" flipV="1">
          <a:off x="24498300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152400</xdr:colOff>
      <xdr:row>4</xdr:row>
      <xdr:rowOff>0</xdr:rowOff>
    </xdr:from>
    <xdr:to>
      <xdr:col>51</xdr:col>
      <xdr:colOff>161925</xdr:colOff>
      <xdr:row>4</xdr:row>
      <xdr:rowOff>0</xdr:rowOff>
    </xdr:to>
    <xdr:sp>
      <xdr:nvSpPr>
        <xdr:cNvPr id="43" name="Line 57"/>
        <xdr:cNvSpPr>
          <a:spLocks/>
        </xdr:cNvSpPr>
      </xdr:nvSpPr>
      <xdr:spPr>
        <a:xfrm flipH="1" flipV="1">
          <a:off x="24060150" y="600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152400</xdr:colOff>
      <xdr:row>2</xdr:row>
      <xdr:rowOff>0</xdr:rowOff>
    </xdr:from>
    <xdr:to>
      <xdr:col>52</xdr:col>
      <xdr:colOff>152400</xdr:colOff>
      <xdr:row>6</xdr:row>
      <xdr:rowOff>9525</xdr:rowOff>
    </xdr:to>
    <xdr:sp>
      <xdr:nvSpPr>
        <xdr:cNvPr id="44" name="Line 58"/>
        <xdr:cNvSpPr>
          <a:spLocks/>
        </xdr:cNvSpPr>
      </xdr:nvSpPr>
      <xdr:spPr>
        <a:xfrm>
          <a:off x="24498300" y="314325"/>
          <a:ext cx="438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152400</xdr:colOff>
      <xdr:row>2</xdr:row>
      <xdr:rowOff>0</xdr:rowOff>
    </xdr:from>
    <xdr:to>
      <xdr:col>53</xdr:col>
      <xdr:colOff>142875</xdr:colOff>
      <xdr:row>6</xdr:row>
      <xdr:rowOff>0</xdr:rowOff>
    </xdr:to>
    <xdr:sp>
      <xdr:nvSpPr>
        <xdr:cNvPr id="45" name="Line 59"/>
        <xdr:cNvSpPr>
          <a:spLocks/>
        </xdr:cNvSpPr>
      </xdr:nvSpPr>
      <xdr:spPr>
        <a:xfrm>
          <a:off x="24936450" y="314325"/>
          <a:ext cx="428625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152400</xdr:colOff>
      <xdr:row>2</xdr:row>
      <xdr:rowOff>28575</xdr:rowOff>
    </xdr:from>
    <xdr:to>
      <xdr:col>52</xdr:col>
      <xdr:colOff>152400</xdr:colOff>
      <xdr:row>6</xdr:row>
      <xdr:rowOff>0</xdr:rowOff>
    </xdr:to>
    <xdr:sp>
      <xdr:nvSpPr>
        <xdr:cNvPr id="46" name="Line 60"/>
        <xdr:cNvSpPr>
          <a:spLocks/>
        </xdr:cNvSpPr>
      </xdr:nvSpPr>
      <xdr:spPr>
        <a:xfrm flipH="1" flipV="1">
          <a:off x="24936450" y="3429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152400</xdr:colOff>
      <xdr:row>2</xdr:row>
      <xdr:rowOff>0</xdr:rowOff>
    </xdr:from>
    <xdr:to>
      <xdr:col>54</xdr:col>
      <xdr:colOff>133350</xdr:colOff>
      <xdr:row>6</xdr:row>
      <xdr:rowOff>0</xdr:rowOff>
    </xdr:to>
    <xdr:sp>
      <xdr:nvSpPr>
        <xdr:cNvPr id="47" name="Line 63"/>
        <xdr:cNvSpPr>
          <a:spLocks/>
        </xdr:cNvSpPr>
      </xdr:nvSpPr>
      <xdr:spPr>
        <a:xfrm flipV="1">
          <a:off x="25374600" y="314325"/>
          <a:ext cx="41910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142875</xdr:colOff>
      <xdr:row>1</xdr:row>
      <xdr:rowOff>133350</xdr:rowOff>
    </xdr:from>
    <xdr:to>
      <xdr:col>33</xdr:col>
      <xdr:colOff>219075</xdr:colOff>
      <xdr:row>5</xdr:row>
      <xdr:rowOff>133350</xdr:rowOff>
    </xdr:to>
    <xdr:sp>
      <xdr:nvSpPr>
        <xdr:cNvPr id="48" name="Line 64"/>
        <xdr:cNvSpPr>
          <a:spLocks/>
        </xdr:cNvSpPr>
      </xdr:nvSpPr>
      <xdr:spPr>
        <a:xfrm flipV="1">
          <a:off x="16163925" y="285750"/>
          <a:ext cx="51435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3</xdr:col>
      <xdr:colOff>0</xdr:colOff>
      <xdr:row>32</xdr:row>
      <xdr:rowOff>85725</xdr:rowOff>
    </xdr:to>
    <xdr:sp>
      <xdr:nvSpPr>
        <xdr:cNvPr id="49" name="Line 65"/>
        <xdr:cNvSpPr>
          <a:spLocks/>
        </xdr:cNvSpPr>
      </xdr:nvSpPr>
      <xdr:spPr>
        <a:xfrm>
          <a:off x="3219450" y="4857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114300</xdr:rowOff>
    </xdr:from>
    <xdr:to>
      <xdr:col>18</xdr:col>
      <xdr:colOff>304800</xdr:colOff>
      <xdr:row>5</xdr:row>
      <xdr:rowOff>114300</xdr:rowOff>
    </xdr:to>
    <xdr:sp>
      <xdr:nvSpPr>
        <xdr:cNvPr id="50" name="Line 66"/>
        <xdr:cNvSpPr>
          <a:spLocks/>
        </xdr:cNvSpPr>
      </xdr:nvSpPr>
      <xdr:spPr>
        <a:xfrm flipV="1">
          <a:off x="5648325" y="571500"/>
          <a:ext cx="45339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295275</xdr:colOff>
      <xdr:row>2</xdr:row>
      <xdr:rowOff>19050</xdr:rowOff>
    </xdr:from>
    <xdr:to>
      <xdr:col>29</xdr:col>
      <xdr:colOff>161925</xdr:colOff>
      <xdr:row>3</xdr:row>
      <xdr:rowOff>66675</xdr:rowOff>
    </xdr:to>
    <xdr:sp>
      <xdr:nvSpPr>
        <xdr:cNvPr id="51" name="Line 67"/>
        <xdr:cNvSpPr>
          <a:spLocks/>
        </xdr:cNvSpPr>
      </xdr:nvSpPr>
      <xdr:spPr>
        <a:xfrm flipV="1">
          <a:off x="11058525" y="333375"/>
          <a:ext cx="38100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419100</xdr:colOff>
      <xdr:row>3</xdr:row>
      <xdr:rowOff>66675</xdr:rowOff>
    </xdr:from>
    <xdr:to>
      <xdr:col>46</xdr:col>
      <xdr:colOff>171450</xdr:colOff>
      <xdr:row>6</xdr:row>
      <xdr:rowOff>28575</xdr:rowOff>
    </xdr:to>
    <xdr:sp>
      <xdr:nvSpPr>
        <xdr:cNvPr id="52" name="Line 68"/>
        <xdr:cNvSpPr>
          <a:spLocks/>
        </xdr:cNvSpPr>
      </xdr:nvSpPr>
      <xdr:spPr>
        <a:xfrm flipV="1">
          <a:off x="18192750" y="523875"/>
          <a:ext cx="413385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9525</xdr:colOff>
      <xdr:row>2</xdr:row>
      <xdr:rowOff>47625</xdr:rowOff>
    </xdr:from>
    <xdr:to>
      <xdr:col>50</xdr:col>
      <xdr:colOff>171450</xdr:colOff>
      <xdr:row>3</xdr:row>
      <xdr:rowOff>19050</xdr:rowOff>
    </xdr:to>
    <xdr:sp>
      <xdr:nvSpPr>
        <xdr:cNvPr id="53" name="Line 69"/>
        <xdr:cNvSpPr>
          <a:spLocks/>
        </xdr:cNvSpPr>
      </xdr:nvSpPr>
      <xdr:spPr>
        <a:xfrm flipV="1">
          <a:off x="23040975" y="361950"/>
          <a:ext cx="10382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85725</xdr:rowOff>
    </xdr:from>
    <xdr:to>
      <xdr:col>0</xdr:col>
      <xdr:colOff>2438400</xdr:colOff>
      <xdr:row>3</xdr:row>
      <xdr:rowOff>85725</xdr:rowOff>
    </xdr:to>
    <xdr:sp>
      <xdr:nvSpPr>
        <xdr:cNvPr id="54" name="Line 70"/>
        <xdr:cNvSpPr>
          <a:spLocks/>
        </xdr:cNvSpPr>
      </xdr:nvSpPr>
      <xdr:spPr>
        <a:xfrm>
          <a:off x="200025" y="5429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2</xdr:row>
      <xdr:rowOff>114300</xdr:rowOff>
    </xdr:from>
    <xdr:to>
      <xdr:col>0</xdr:col>
      <xdr:colOff>895350</xdr:colOff>
      <xdr:row>3</xdr:row>
      <xdr:rowOff>85725</xdr:rowOff>
    </xdr:to>
    <xdr:sp>
      <xdr:nvSpPr>
        <xdr:cNvPr id="55" name="Line 71"/>
        <xdr:cNvSpPr>
          <a:spLocks/>
        </xdr:cNvSpPr>
      </xdr:nvSpPr>
      <xdr:spPr>
        <a:xfrm flipV="1">
          <a:off x="609600" y="428625"/>
          <a:ext cx="285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885825</xdr:colOff>
      <xdr:row>2</xdr:row>
      <xdr:rowOff>123825</xdr:rowOff>
    </xdr:from>
    <xdr:to>
      <xdr:col>0</xdr:col>
      <xdr:colOff>1781175</xdr:colOff>
      <xdr:row>2</xdr:row>
      <xdr:rowOff>123825</xdr:rowOff>
    </xdr:to>
    <xdr:sp>
      <xdr:nvSpPr>
        <xdr:cNvPr id="56" name="Line 72"/>
        <xdr:cNvSpPr>
          <a:spLocks/>
        </xdr:cNvSpPr>
      </xdr:nvSpPr>
      <xdr:spPr>
        <a:xfrm>
          <a:off x="885825" y="4381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1771650</xdr:colOff>
      <xdr:row>2</xdr:row>
      <xdr:rowOff>123825</xdr:rowOff>
    </xdr:from>
    <xdr:to>
      <xdr:col>0</xdr:col>
      <xdr:colOff>2028825</xdr:colOff>
      <xdr:row>3</xdr:row>
      <xdr:rowOff>76200</xdr:rowOff>
    </xdr:to>
    <xdr:sp>
      <xdr:nvSpPr>
        <xdr:cNvPr id="57" name="Line 73"/>
        <xdr:cNvSpPr>
          <a:spLocks/>
        </xdr:cNvSpPr>
      </xdr:nvSpPr>
      <xdr:spPr>
        <a:xfrm flipH="1" flipV="1">
          <a:off x="1771650" y="438150"/>
          <a:ext cx="257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95250</xdr:rowOff>
    </xdr:from>
    <xdr:to>
      <xdr:col>0</xdr:col>
      <xdr:colOff>866775</xdr:colOff>
      <xdr:row>4</xdr:row>
      <xdr:rowOff>85725</xdr:rowOff>
    </xdr:to>
    <xdr:sp>
      <xdr:nvSpPr>
        <xdr:cNvPr id="58" name="Line 74"/>
        <xdr:cNvSpPr>
          <a:spLocks/>
        </xdr:cNvSpPr>
      </xdr:nvSpPr>
      <xdr:spPr>
        <a:xfrm>
          <a:off x="609600" y="5524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885825</xdr:colOff>
      <xdr:row>4</xdr:row>
      <xdr:rowOff>85725</xdr:rowOff>
    </xdr:from>
    <xdr:to>
      <xdr:col>0</xdr:col>
      <xdr:colOff>1790700</xdr:colOff>
      <xdr:row>4</xdr:row>
      <xdr:rowOff>85725</xdr:rowOff>
    </xdr:to>
    <xdr:sp>
      <xdr:nvSpPr>
        <xdr:cNvPr id="59" name="Line 75"/>
        <xdr:cNvSpPr>
          <a:spLocks/>
        </xdr:cNvSpPr>
      </xdr:nvSpPr>
      <xdr:spPr>
        <a:xfrm>
          <a:off x="885825" y="6858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1762125</xdr:colOff>
      <xdr:row>3</xdr:row>
      <xdr:rowOff>104775</xdr:rowOff>
    </xdr:from>
    <xdr:to>
      <xdr:col>0</xdr:col>
      <xdr:colOff>2009775</xdr:colOff>
      <xdr:row>4</xdr:row>
      <xdr:rowOff>95250</xdr:rowOff>
    </xdr:to>
    <xdr:sp>
      <xdr:nvSpPr>
        <xdr:cNvPr id="60" name="Line 76"/>
        <xdr:cNvSpPr>
          <a:spLocks/>
        </xdr:cNvSpPr>
      </xdr:nvSpPr>
      <xdr:spPr>
        <a:xfrm flipV="1">
          <a:off x="1762125" y="561975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866775</xdr:colOff>
      <xdr:row>4</xdr:row>
      <xdr:rowOff>85725</xdr:rowOff>
    </xdr:from>
    <xdr:to>
      <xdr:col>0</xdr:col>
      <xdr:colOff>1057275</xdr:colOff>
      <xdr:row>5</xdr:row>
      <xdr:rowOff>66675</xdr:rowOff>
    </xdr:to>
    <xdr:sp>
      <xdr:nvSpPr>
        <xdr:cNvPr id="61" name="Line 77"/>
        <xdr:cNvSpPr>
          <a:spLocks/>
        </xdr:cNvSpPr>
      </xdr:nvSpPr>
      <xdr:spPr>
        <a:xfrm>
          <a:off x="866775" y="68580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1057275</xdr:colOff>
      <xdr:row>5</xdr:row>
      <xdr:rowOff>66675</xdr:rowOff>
    </xdr:from>
    <xdr:to>
      <xdr:col>0</xdr:col>
      <xdr:colOff>1562100</xdr:colOff>
      <xdr:row>5</xdr:row>
      <xdr:rowOff>66675</xdr:rowOff>
    </xdr:to>
    <xdr:sp>
      <xdr:nvSpPr>
        <xdr:cNvPr id="62" name="Line 78"/>
        <xdr:cNvSpPr>
          <a:spLocks/>
        </xdr:cNvSpPr>
      </xdr:nvSpPr>
      <xdr:spPr>
        <a:xfrm>
          <a:off x="1057275" y="8096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1581150</xdr:colOff>
      <xdr:row>4</xdr:row>
      <xdr:rowOff>76200</xdr:rowOff>
    </xdr:from>
    <xdr:to>
      <xdr:col>0</xdr:col>
      <xdr:colOff>1790700</xdr:colOff>
      <xdr:row>5</xdr:row>
      <xdr:rowOff>66675</xdr:rowOff>
    </xdr:to>
    <xdr:sp>
      <xdr:nvSpPr>
        <xdr:cNvPr id="63" name="Line 79"/>
        <xdr:cNvSpPr>
          <a:spLocks/>
        </xdr:cNvSpPr>
      </xdr:nvSpPr>
      <xdr:spPr>
        <a:xfrm flipV="1">
          <a:off x="1581150" y="676275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</xdr:colOff>
      <xdr:row>4</xdr:row>
      <xdr:rowOff>95250</xdr:rowOff>
    </xdr:from>
    <xdr:to>
      <xdr:col>0</xdr:col>
      <xdr:colOff>866775</xdr:colOff>
      <xdr:row>5</xdr:row>
      <xdr:rowOff>76200</xdr:rowOff>
    </xdr:to>
    <xdr:sp>
      <xdr:nvSpPr>
        <xdr:cNvPr id="64" name="Line 80"/>
        <xdr:cNvSpPr>
          <a:spLocks/>
        </xdr:cNvSpPr>
      </xdr:nvSpPr>
      <xdr:spPr>
        <a:xfrm flipH="1">
          <a:off x="590550" y="6953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19050</xdr:rowOff>
    </xdr:from>
    <xdr:to>
      <xdr:col>0</xdr:col>
      <xdr:colOff>657225</xdr:colOff>
      <xdr:row>5</xdr:row>
      <xdr:rowOff>123825</xdr:rowOff>
    </xdr:to>
    <xdr:sp>
      <xdr:nvSpPr>
        <xdr:cNvPr id="65" name="Line 81"/>
        <xdr:cNvSpPr>
          <a:spLocks/>
        </xdr:cNvSpPr>
      </xdr:nvSpPr>
      <xdr:spPr>
        <a:xfrm>
          <a:off x="533400" y="7620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142875</xdr:colOff>
      <xdr:row>4</xdr:row>
      <xdr:rowOff>57150</xdr:rowOff>
    </xdr:from>
    <xdr:to>
      <xdr:col>51</xdr:col>
      <xdr:colOff>152400</xdr:colOff>
      <xdr:row>4</xdr:row>
      <xdr:rowOff>57150</xdr:rowOff>
    </xdr:to>
    <xdr:sp>
      <xdr:nvSpPr>
        <xdr:cNvPr id="66" name="Line 82"/>
        <xdr:cNvSpPr>
          <a:spLocks/>
        </xdr:cNvSpPr>
      </xdr:nvSpPr>
      <xdr:spPr>
        <a:xfrm flipH="1" flipV="1">
          <a:off x="24050625" y="657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152400</xdr:rowOff>
    </xdr:from>
    <xdr:to>
      <xdr:col>2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85725</xdr:rowOff>
    </xdr:from>
    <xdr:to>
      <xdr:col>2</xdr:col>
      <xdr:colOff>9525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695325" y="1066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66675</xdr:rowOff>
    </xdr:from>
    <xdr:to>
      <xdr:col>4</xdr:col>
      <xdr:colOff>0</xdr:colOff>
      <xdr:row>6</xdr:row>
      <xdr:rowOff>66675</xdr:rowOff>
    </xdr:to>
    <xdr:sp>
      <xdr:nvSpPr>
        <xdr:cNvPr id="3" name="Line 3"/>
        <xdr:cNvSpPr>
          <a:spLocks/>
        </xdr:cNvSpPr>
      </xdr:nvSpPr>
      <xdr:spPr>
        <a:xfrm>
          <a:off x="1524000" y="1047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152400</xdr:rowOff>
    </xdr:from>
    <xdr:to>
      <xdr:col>3</xdr:col>
      <xdr:colOff>133350</xdr:colOff>
      <xdr:row>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14475" y="933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152400</xdr:rowOff>
    </xdr:from>
    <xdr:to>
      <xdr:col>5</xdr:col>
      <xdr:colOff>152400</xdr:colOff>
      <xdr:row>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343150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38100</xdr:rowOff>
    </xdr:from>
    <xdr:to>
      <xdr:col>5</xdr:col>
      <xdr:colOff>142875</xdr:colOff>
      <xdr:row>6</xdr:row>
      <xdr:rowOff>38100</xdr:rowOff>
    </xdr:to>
    <xdr:sp>
      <xdr:nvSpPr>
        <xdr:cNvPr id="6" name="Line 6"/>
        <xdr:cNvSpPr>
          <a:spLocks/>
        </xdr:cNvSpPr>
      </xdr:nvSpPr>
      <xdr:spPr>
        <a:xfrm>
          <a:off x="2343150" y="1019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152400</xdr:rowOff>
    </xdr:from>
    <xdr:to>
      <xdr:col>7</xdr:col>
      <xdr:colOff>142875</xdr:colOff>
      <xdr:row>5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171825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38100</xdr:rowOff>
    </xdr:from>
    <xdr:to>
      <xdr:col>8</xdr:col>
      <xdr:colOff>0</xdr:colOff>
      <xdr:row>6</xdr:row>
      <xdr:rowOff>38100</xdr:rowOff>
    </xdr:to>
    <xdr:sp>
      <xdr:nvSpPr>
        <xdr:cNvPr id="8" name="Line 8"/>
        <xdr:cNvSpPr>
          <a:spLocks/>
        </xdr:cNvSpPr>
      </xdr:nvSpPr>
      <xdr:spPr>
        <a:xfrm>
          <a:off x="3181350" y="1019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180975</xdr:rowOff>
    </xdr:from>
    <xdr:to>
      <xdr:col>9</xdr:col>
      <xdr:colOff>142875</xdr:colOff>
      <xdr:row>5</xdr:row>
      <xdr:rowOff>180975</xdr:rowOff>
    </xdr:to>
    <xdr:sp>
      <xdr:nvSpPr>
        <xdr:cNvPr id="9" name="Line 9"/>
        <xdr:cNvSpPr>
          <a:spLocks/>
        </xdr:cNvSpPr>
      </xdr:nvSpPr>
      <xdr:spPr>
        <a:xfrm>
          <a:off x="4019550" y="962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47625</xdr:rowOff>
    </xdr:from>
    <xdr:to>
      <xdr:col>9</xdr:col>
      <xdr:colOff>152400</xdr:colOff>
      <xdr:row>6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4019550" y="102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142875</xdr:colOff>
      <xdr:row>5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848225" y="952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28575</xdr:rowOff>
    </xdr:from>
    <xdr:to>
      <xdr:col>11</xdr:col>
      <xdr:colOff>142875</xdr:colOff>
      <xdr:row>6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4848225" y="1009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152400</xdr:rowOff>
    </xdr:from>
    <xdr:to>
      <xdr:col>14</xdr:col>
      <xdr:colOff>0</xdr:colOff>
      <xdr:row>5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5686425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57150</xdr:rowOff>
    </xdr:from>
    <xdr:to>
      <xdr:col>14</xdr:col>
      <xdr:colOff>0</xdr:colOff>
      <xdr:row>6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5686425" y="1038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152400</xdr:rowOff>
    </xdr:from>
    <xdr:to>
      <xdr:col>15</xdr:col>
      <xdr:colOff>142875</xdr:colOff>
      <xdr:row>5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6515100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38100</xdr:rowOff>
    </xdr:from>
    <xdr:to>
      <xdr:col>16</xdr:col>
      <xdr:colOff>0</xdr:colOff>
      <xdr:row>6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6515100" y="1019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152400</xdr:rowOff>
    </xdr:from>
    <xdr:to>
      <xdr:col>17</xdr:col>
      <xdr:colOff>133350</xdr:colOff>
      <xdr:row>5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343775" y="933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47625</xdr:rowOff>
    </xdr:from>
    <xdr:to>
      <xdr:col>17</xdr:col>
      <xdr:colOff>133350</xdr:colOff>
      <xdr:row>6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7343775" y="1028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152400</xdr:rowOff>
    </xdr:from>
    <xdr:to>
      <xdr:col>20</xdr:col>
      <xdr:colOff>9525</xdr:colOff>
      <xdr:row>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8162925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47625</xdr:rowOff>
    </xdr:from>
    <xdr:to>
      <xdr:col>20</xdr:col>
      <xdr:colOff>9525</xdr:colOff>
      <xdr:row>6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8162925" y="102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152400</xdr:rowOff>
    </xdr:from>
    <xdr:to>
      <xdr:col>22</xdr:col>
      <xdr:colOff>9525</xdr:colOff>
      <xdr:row>5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8982075" y="933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676275</xdr:colOff>
      <xdr:row>6</xdr:row>
      <xdr:rowOff>38100</xdr:rowOff>
    </xdr:from>
    <xdr:to>
      <xdr:col>22</xdr:col>
      <xdr:colOff>0</xdr:colOff>
      <xdr:row>6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8972550" y="1019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152400</xdr:rowOff>
    </xdr:from>
    <xdr:to>
      <xdr:col>23</xdr:col>
      <xdr:colOff>133350</xdr:colOff>
      <xdr:row>5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9791700" y="933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47625</xdr:rowOff>
    </xdr:from>
    <xdr:to>
      <xdr:col>24</xdr:col>
      <xdr:colOff>0</xdr:colOff>
      <xdr:row>6</xdr:row>
      <xdr:rowOff>47625</xdr:rowOff>
    </xdr:to>
    <xdr:sp>
      <xdr:nvSpPr>
        <xdr:cNvPr id="24" name="Line 24"/>
        <xdr:cNvSpPr>
          <a:spLocks/>
        </xdr:cNvSpPr>
      </xdr:nvSpPr>
      <xdr:spPr>
        <a:xfrm>
          <a:off x="9791700" y="102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152400</xdr:rowOff>
    </xdr:from>
    <xdr:to>
      <xdr:col>26</xdr:col>
      <xdr:colOff>0</xdr:colOff>
      <xdr:row>5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10639425" y="933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47625</xdr:rowOff>
    </xdr:from>
    <xdr:to>
      <xdr:col>26</xdr:col>
      <xdr:colOff>0</xdr:colOff>
      <xdr:row>6</xdr:row>
      <xdr:rowOff>47625</xdr:rowOff>
    </xdr:to>
    <xdr:sp>
      <xdr:nvSpPr>
        <xdr:cNvPr id="26" name="Line 26"/>
        <xdr:cNvSpPr>
          <a:spLocks/>
        </xdr:cNvSpPr>
      </xdr:nvSpPr>
      <xdr:spPr>
        <a:xfrm>
          <a:off x="10639425" y="1028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247650</xdr:rowOff>
    </xdr:from>
    <xdr:to>
      <xdr:col>26</xdr:col>
      <xdr:colOff>9525</xdr:colOff>
      <xdr:row>8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10639425" y="1809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314325</xdr:rowOff>
    </xdr:from>
    <xdr:to>
      <xdr:col>26</xdr:col>
      <xdr:colOff>9525</xdr:colOff>
      <xdr:row>8</xdr:row>
      <xdr:rowOff>314325</xdr:rowOff>
    </xdr:to>
    <xdr:sp>
      <xdr:nvSpPr>
        <xdr:cNvPr id="28" name="Line 28"/>
        <xdr:cNvSpPr>
          <a:spLocks/>
        </xdr:cNvSpPr>
      </xdr:nvSpPr>
      <xdr:spPr>
        <a:xfrm>
          <a:off x="10639425" y="1876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200025</xdr:rowOff>
    </xdr:from>
    <xdr:to>
      <xdr:col>24</xdr:col>
      <xdr:colOff>0</xdr:colOff>
      <xdr:row>8</xdr:row>
      <xdr:rowOff>200025</xdr:rowOff>
    </xdr:to>
    <xdr:sp>
      <xdr:nvSpPr>
        <xdr:cNvPr id="29" name="Line 29"/>
        <xdr:cNvSpPr>
          <a:spLocks/>
        </xdr:cNvSpPr>
      </xdr:nvSpPr>
      <xdr:spPr>
        <a:xfrm>
          <a:off x="979170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276225</xdr:rowOff>
    </xdr:from>
    <xdr:to>
      <xdr:col>24</xdr:col>
      <xdr:colOff>0</xdr:colOff>
      <xdr:row>8</xdr:row>
      <xdr:rowOff>276225</xdr:rowOff>
    </xdr:to>
    <xdr:sp>
      <xdr:nvSpPr>
        <xdr:cNvPr id="30" name="Line 30"/>
        <xdr:cNvSpPr>
          <a:spLocks/>
        </xdr:cNvSpPr>
      </xdr:nvSpPr>
      <xdr:spPr>
        <a:xfrm>
          <a:off x="9791700" y="1838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209550</xdr:rowOff>
    </xdr:from>
    <xdr:to>
      <xdr:col>22</xdr:col>
      <xdr:colOff>9525</xdr:colOff>
      <xdr:row>8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8982075" y="1771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285750</xdr:rowOff>
    </xdr:from>
    <xdr:to>
      <xdr:col>22</xdr:col>
      <xdr:colOff>9525</xdr:colOff>
      <xdr:row>8</xdr:row>
      <xdr:rowOff>285750</xdr:rowOff>
    </xdr:to>
    <xdr:sp>
      <xdr:nvSpPr>
        <xdr:cNvPr id="32" name="Line 32"/>
        <xdr:cNvSpPr>
          <a:spLocks/>
        </xdr:cNvSpPr>
      </xdr:nvSpPr>
      <xdr:spPr>
        <a:xfrm>
          <a:off x="8982075" y="184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266700</xdr:rowOff>
    </xdr:from>
    <xdr:to>
      <xdr:col>20</xdr:col>
      <xdr:colOff>9525</xdr:colOff>
      <xdr:row>8</xdr:row>
      <xdr:rowOff>266700</xdr:rowOff>
    </xdr:to>
    <xdr:sp>
      <xdr:nvSpPr>
        <xdr:cNvPr id="33" name="Line 33"/>
        <xdr:cNvSpPr>
          <a:spLocks/>
        </xdr:cNvSpPr>
      </xdr:nvSpPr>
      <xdr:spPr>
        <a:xfrm>
          <a:off x="8162925" y="182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209550</xdr:rowOff>
    </xdr:from>
    <xdr:to>
      <xdr:col>20</xdr:col>
      <xdr:colOff>9525</xdr:colOff>
      <xdr:row>8</xdr:row>
      <xdr:rowOff>209550</xdr:rowOff>
    </xdr:to>
    <xdr:sp>
      <xdr:nvSpPr>
        <xdr:cNvPr id="34" name="Line 34"/>
        <xdr:cNvSpPr>
          <a:spLocks/>
        </xdr:cNvSpPr>
      </xdr:nvSpPr>
      <xdr:spPr>
        <a:xfrm>
          <a:off x="8162925" y="1771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266700</xdr:rowOff>
    </xdr:from>
    <xdr:to>
      <xdr:col>18</xdr:col>
      <xdr:colOff>9525</xdr:colOff>
      <xdr:row>8</xdr:row>
      <xdr:rowOff>266700</xdr:rowOff>
    </xdr:to>
    <xdr:sp>
      <xdr:nvSpPr>
        <xdr:cNvPr id="35" name="Line 35"/>
        <xdr:cNvSpPr>
          <a:spLocks/>
        </xdr:cNvSpPr>
      </xdr:nvSpPr>
      <xdr:spPr>
        <a:xfrm>
          <a:off x="7343775" y="182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676275</xdr:colOff>
      <xdr:row>8</xdr:row>
      <xdr:rowOff>200025</xdr:rowOff>
    </xdr:from>
    <xdr:to>
      <xdr:col>18</xdr:col>
      <xdr:colOff>0</xdr:colOff>
      <xdr:row>8</xdr:row>
      <xdr:rowOff>200025</xdr:rowOff>
    </xdr:to>
    <xdr:sp>
      <xdr:nvSpPr>
        <xdr:cNvPr id="36" name="Line 36"/>
        <xdr:cNvSpPr>
          <a:spLocks/>
        </xdr:cNvSpPr>
      </xdr:nvSpPr>
      <xdr:spPr>
        <a:xfrm>
          <a:off x="73342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190500</xdr:rowOff>
    </xdr:from>
    <xdr:to>
      <xdr:col>16</xdr:col>
      <xdr:colOff>0</xdr:colOff>
      <xdr:row>8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6515100" y="1752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257175</xdr:rowOff>
    </xdr:from>
    <xdr:to>
      <xdr:col>16</xdr:col>
      <xdr:colOff>9525</xdr:colOff>
      <xdr:row>8</xdr:row>
      <xdr:rowOff>257175</xdr:rowOff>
    </xdr:to>
    <xdr:sp>
      <xdr:nvSpPr>
        <xdr:cNvPr id="38" name="Line 38"/>
        <xdr:cNvSpPr>
          <a:spLocks/>
        </xdr:cNvSpPr>
      </xdr:nvSpPr>
      <xdr:spPr>
        <a:xfrm>
          <a:off x="6524625" y="1819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276225</xdr:rowOff>
    </xdr:from>
    <xdr:to>
      <xdr:col>14</xdr:col>
      <xdr:colOff>9525</xdr:colOff>
      <xdr:row>8</xdr:row>
      <xdr:rowOff>276225</xdr:rowOff>
    </xdr:to>
    <xdr:sp>
      <xdr:nvSpPr>
        <xdr:cNvPr id="39" name="Line 39"/>
        <xdr:cNvSpPr>
          <a:spLocks/>
        </xdr:cNvSpPr>
      </xdr:nvSpPr>
      <xdr:spPr>
        <a:xfrm>
          <a:off x="5695950" y="1838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209550</xdr:rowOff>
    </xdr:from>
    <xdr:to>
      <xdr:col>14</xdr:col>
      <xdr:colOff>0</xdr:colOff>
      <xdr:row>8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5686425" y="1771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266700</xdr:rowOff>
    </xdr:from>
    <xdr:to>
      <xdr:col>12</xdr:col>
      <xdr:colOff>0</xdr:colOff>
      <xdr:row>8</xdr:row>
      <xdr:rowOff>266700</xdr:rowOff>
    </xdr:to>
    <xdr:sp>
      <xdr:nvSpPr>
        <xdr:cNvPr id="41" name="Line 41"/>
        <xdr:cNvSpPr>
          <a:spLocks/>
        </xdr:cNvSpPr>
      </xdr:nvSpPr>
      <xdr:spPr>
        <a:xfrm>
          <a:off x="4857750" y="182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142875</xdr:colOff>
      <xdr:row>8</xdr:row>
      <xdr:rowOff>190500</xdr:rowOff>
    </xdr:to>
    <xdr:sp>
      <xdr:nvSpPr>
        <xdr:cNvPr id="42" name="Line 42"/>
        <xdr:cNvSpPr>
          <a:spLocks/>
        </xdr:cNvSpPr>
      </xdr:nvSpPr>
      <xdr:spPr>
        <a:xfrm>
          <a:off x="4848225" y="1752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209550</xdr:rowOff>
    </xdr:from>
    <xdr:to>
      <xdr:col>2</xdr:col>
      <xdr:colOff>9525</xdr:colOff>
      <xdr:row>8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695325" y="1771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285750</xdr:rowOff>
    </xdr:from>
    <xdr:to>
      <xdr:col>2</xdr:col>
      <xdr:colOff>0</xdr:colOff>
      <xdr:row>8</xdr:row>
      <xdr:rowOff>285750</xdr:rowOff>
    </xdr:to>
    <xdr:sp>
      <xdr:nvSpPr>
        <xdr:cNvPr id="44" name="Line 44"/>
        <xdr:cNvSpPr>
          <a:spLocks/>
        </xdr:cNvSpPr>
      </xdr:nvSpPr>
      <xdr:spPr>
        <a:xfrm>
          <a:off x="685800" y="184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190500</xdr:rowOff>
    </xdr:from>
    <xdr:to>
      <xdr:col>4</xdr:col>
      <xdr:colOff>19050</xdr:colOff>
      <xdr:row>8</xdr:row>
      <xdr:rowOff>190500</xdr:rowOff>
    </xdr:to>
    <xdr:sp>
      <xdr:nvSpPr>
        <xdr:cNvPr id="45" name="Line 45"/>
        <xdr:cNvSpPr>
          <a:spLocks/>
        </xdr:cNvSpPr>
      </xdr:nvSpPr>
      <xdr:spPr>
        <a:xfrm>
          <a:off x="1524000" y="1752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257175</xdr:rowOff>
    </xdr:from>
    <xdr:to>
      <xdr:col>4</xdr:col>
      <xdr:colOff>9525</xdr:colOff>
      <xdr:row>8</xdr:row>
      <xdr:rowOff>257175</xdr:rowOff>
    </xdr:to>
    <xdr:sp>
      <xdr:nvSpPr>
        <xdr:cNvPr id="46" name="Line 46"/>
        <xdr:cNvSpPr>
          <a:spLocks/>
        </xdr:cNvSpPr>
      </xdr:nvSpPr>
      <xdr:spPr>
        <a:xfrm>
          <a:off x="1514475" y="1819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190500</xdr:rowOff>
    </xdr:from>
    <xdr:to>
      <xdr:col>6</xdr:col>
      <xdr:colOff>0</xdr:colOff>
      <xdr:row>8</xdr:row>
      <xdr:rowOff>190500</xdr:rowOff>
    </xdr:to>
    <xdr:sp>
      <xdr:nvSpPr>
        <xdr:cNvPr id="47" name="Line 47"/>
        <xdr:cNvSpPr>
          <a:spLocks/>
        </xdr:cNvSpPr>
      </xdr:nvSpPr>
      <xdr:spPr>
        <a:xfrm>
          <a:off x="2343150" y="1752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266700</xdr:rowOff>
    </xdr:from>
    <xdr:to>
      <xdr:col>5</xdr:col>
      <xdr:colOff>142875</xdr:colOff>
      <xdr:row>8</xdr:row>
      <xdr:rowOff>266700</xdr:rowOff>
    </xdr:to>
    <xdr:sp>
      <xdr:nvSpPr>
        <xdr:cNvPr id="48" name="Line 48"/>
        <xdr:cNvSpPr>
          <a:spLocks/>
        </xdr:cNvSpPr>
      </xdr:nvSpPr>
      <xdr:spPr>
        <a:xfrm>
          <a:off x="2333625" y="182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209550</xdr:rowOff>
    </xdr:from>
    <xdr:to>
      <xdr:col>8</xdr:col>
      <xdr:colOff>0</xdr:colOff>
      <xdr:row>8</xdr:row>
      <xdr:rowOff>209550</xdr:rowOff>
    </xdr:to>
    <xdr:sp>
      <xdr:nvSpPr>
        <xdr:cNvPr id="49" name="Line 49"/>
        <xdr:cNvSpPr>
          <a:spLocks/>
        </xdr:cNvSpPr>
      </xdr:nvSpPr>
      <xdr:spPr>
        <a:xfrm>
          <a:off x="3181350" y="1771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257175</xdr:rowOff>
    </xdr:from>
    <xdr:to>
      <xdr:col>7</xdr:col>
      <xdr:colOff>142875</xdr:colOff>
      <xdr:row>8</xdr:row>
      <xdr:rowOff>257175</xdr:rowOff>
    </xdr:to>
    <xdr:sp>
      <xdr:nvSpPr>
        <xdr:cNvPr id="50" name="Line 50"/>
        <xdr:cNvSpPr>
          <a:spLocks/>
        </xdr:cNvSpPr>
      </xdr:nvSpPr>
      <xdr:spPr>
        <a:xfrm>
          <a:off x="3171825" y="1819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180975</xdr:rowOff>
    </xdr:from>
    <xdr:to>
      <xdr:col>9</xdr:col>
      <xdr:colOff>142875</xdr:colOff>
      <xdr:row>8</xdr:row>
      <xdr:rowOff>180975</xdr:rowOff>
    </xdr:to>
    <xdr:sp>
      <xdr:nvSpPr>
        <xdr:cNvPr id="51" name="Line 51"/>
        <xdr:cNvSpPr>
          <a:spLocks/>
        </xdr:cNvSpPr>
      </xdr:nvSpPr>
      <xdr:spPr>
        <a:xfrm>
          <a:off x="401002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257175</xdr:rowOff>
    </xdr:from>
    <xdr:to>
      <xdr:col>9</xdr:col>
      <xdr:colOff>142875</xdr:colOff>
      <xdr:row>8</xdr:row>
      <xdr:rowOff>257175</xdr:rowOff>
    </xdr:to>
    <xdr:sp>
      <xdr:nvSpPr>
        <xdr:cNvPr id="52" name="Line 52"/>
        <xdr:cNvSpPr>
          <a:spLocks/>
        </xdr:cNvSpPr>
      </xdr:nvSpPr>
      <xdr:spPr>
        <a:xfrm>
          <a:off x="4010025" y="1819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123825</xdr:rowOff>
    </xdr:from>
    <xdr:to>
      <xdr:col>1</xdr:col>
      <xdr:colOff>133350</xdr:colOff>
      <xdr:row>11</xdr:row>
      <xdr:rowOff>123825</xdr:rowOff>
    </xdr:to>
    <xdr:sp>
      <xdr:nvSpPr>
        <xdr:cNvPr id="53" name="Line 53"/>
        <xdr:cNvSpPr>
          <a:spLocks/>
        </xdr:cNvSpPr>
      </xdr:nvSpPr>
      <xdr:spPr>
        <a:xfrm>
          <a:off x="685800" y="2676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38100</xdr:rowOff>
    </xdr:from>
    <xdr:to>
      <xdr:col>2</xdr:col>
      <xdr:colOff>0</xdr:colOff>
      <xdr:row>12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95325" y="2752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104775</xdr:rowOff>
    </xdr:from>
    <xdr:to>
      <xdr:col>4</xdr:col>
      <xdr:colOff>0</xdr:colOff>
      <xdr:row>11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1514475" y="265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19050</xdr:rowOff>
    </xdr:from>
    <xdr:to>
      <xdr:col>4</xdr:col>
      <xdr:colOff>9525</xdr:colOff>
      <xdr:row>12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1524000" y="2733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47625</xdr:rowOff>
    </xdr:from>
    <xdr:to>
      <xdr:col>1</xdr:col>
      <xdr:colOff>133350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685800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2</xdr:col>
      <xdr:colOff>0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5800" y="904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85800" y="1400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47625</xdr:rowOff>
    </xdr:from>
    <xdr:to>
      <xdr:col>2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85800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47625</xdr:rowOff>
    </xdr:from>
    <xdr:to>
      <xdr:col>2</xdr:col>
      <xdr:colOff>0</xdr:colOff>
      <xdr:row>11</xdr:row>
      <xdr:rowOff>47625</xdr:rowOff>
    </xdr:to>
    <xdr:sp>
      <xdr:nvSpPr>
        <xdr:cNvPr id="5" name="Line 5"/>
        <xdr:cNvSpPr>
          <a:spLocks/>
        </xdr:cNvSpPr>
      </xdr:nvSpPr>
      <xdr:spPr>
        <a:xfrm>
          <a:off x="685800" y="1828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85800" y="1885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47625</xdr:rowOff>
    </xdr:from>
    <xdr:to>
      <xdr:col>3</xdr:col>
      <xdr:colOff>133350</xdr:colOff>
      <xdr:row>11</xdr:row>
      <xdr:rowOff>47625</xdr:rowOff>
    </xdr:to>
    <xdr:sp>
      <xdr:nvSpPr>
        <xdr:cNvPr id="7" name="Line 7"/>
        <xdr:cNvSpPr>
          <a:spLocks/>
        </xdr:cNvSpPr>
      </xdr:nvSpPr>
      <xdr:spPr>
        <a:xfrm>
          <a:off x="1504950" y="1828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95250</xdr:rowOff>
    </xdr:from>
    <xdr:to>
      <xdr:col>4</xdr:col>
      <xdr:colOff>9525</xdr:colOff>
      <xdr:row>11</xdr:row>
      <xdr:rowOff>95250</xdr:rowOff>
    </xdr:to>
    <xdr:sp>
      <xdr:nvSpPr>
        <xdr:cNvPr id="8" name="Line 8"/>
        <xdr:cNvSpPr>
          <a:spLocks/>
        </xdr:cNvSpPr>
      </xdr:nvSpPr>
      <xdr:spPr>
        <a:xfrm>
          <a:off x="1514475" y="1876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133350</xdr:colOff>
      <xdr:row>11</xdr:row>
      <xdr:rowOff>47625</xdr:rowOff>
    </xdr:to>
    <xdr:sp>
      <xdr:nvSpPr>
        <xdr:cNvPr id="9" name="Line 9"/>
        <xdr:cNvSpPr>
          <a:spLocks/>
        </xdr:cNvSpPr>
      </xdr:nvSpPr>
      <xdr:spPr>
        <a:xfrm>
          <a:off x="2324100" y="1828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104775</xdr:rowOff>
    </xdr:from>
    <xdr:to>
      <xdr:col>6</xdr:col>
      <xdr:colOff>0</xdr:colOff>
      <xdr:row>11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2324100" y="1885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6</xdr:col>
      <xdr:colOff>0</xdr:colOff>
      <xdr:row>8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2324100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104775</xdr:rowOff>
    </xdr:from>
    <xdr:to>
      <xdr:col>6</xdr:col>
      <xdr:colOff>0</xdr:colOff>
      <xdr:row>8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324100" y="1400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6</xdr:col>
      <xdr:colOff>0</xdr:colOff>
      <xdr:row>5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2324100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6</xdr:col>
      <xdr:colOff>0</xdr:colOff>
      <xdr:row>5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2324100" y="904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1504950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104775</xdr:rowOff>
    </xdr:from>
    <xdr:to>
      <xdr:col>4</xdr:col>
      <xdr:colOff>0</xdr:colOff>
      <xdr:row>5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1504950" y="914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47625</xdr:rowOff>
    </xdr:from>
    <xdr:to>
      <xdr:col>4</xdr:col>
      <xdr:colOff>0</xdr:colOff>
      <xdr:row>8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1504950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104775</xdr:rowOff>
    </xdr:from>
    <xdr:to>
      <xdr:col>4</xdr:col>
      <xdr:colOff>9525</xdr:colOff>
      <xdr:row>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514475" y="1400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47625</xdr:rowOff>
    </xdr:from>
    <xdr:to>
      <xdr:col>7</xdr:col>
      <xdr:colOff>123825</xdr:colOff>
      <xdr:row>5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3143250" y="857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47625</xdr:rowOff>
    </xdr:from>
    <xdr:to>
      <xdr:col>9</xdr:col>
      <xdr:colOff>123825</xdr:colOff>
      <xdr:row>5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3952875" y="857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47625</xdr:rowOff>
    </xdr:from>
    <xdr:to>
      <xdr:col>11</xdr:col>
      <xdr:colOff>133350</xdr:colOff>
      <xdr:row>5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4848225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47625</xdr:rowOff>
    </xdr:from>
    <xdr:to>
      <xdr:col>13</xdr:col>
      <xdr:colOff>114300</xdr:colOff>
      <xdr:row>5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5676900" y="857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47625</xdr:rowOff>
    </xdr:from>
    <xdr:to>
      <xdr:col>15</xdr:col>
      <xdr:colOff>123825</xdr:colOff>
      <xdr:row>5</xdr:row>
      <xdr:rowOff>47625</xdr:rowOff>
    </xdr:to>
    <xdr:sp>
      <xdr:nvSpPr>
        <xdr:cNvPr id="23" name="Line 23"/>
        <xdr:cNvSpPr>
          <a:spLocks/>
        </xdr:cNvSpPr>
      </xdr:nvSpPr>
      <xdr:spPr>
        <a:xfrm>
          <a:off x="6486525" y="857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17</xdr:col>
      <xdr:colOff>133350</xdr:colOff>
      <xdr:row>5</xdr:row>
      <xdr:rowOff>47625</xdr:rowOff>
    </xdr:to>
    <xdr:sp>
      <xdr:nvSpPr>
        <xdr:cNvPr id="24" name="Line 24"/>
        <xdr:cNvSpPr>
          <a:spLocks/>
        </xdr:cNvSpPr>
      </xdr:nvSpPr>
      <xdr:spPr>
        <a:xfrm>
          <a:off x="7296150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47625</xdr:rowOff>
    </xdr:from>
    <xdr:to>
      <xdr:col>19</xdr:col>
      <xdr:colOff>133350</xdr:colOff>
      <xdr:row>5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8115300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21</xdr:col>
      <xdr:colOff>133350</xdr:colOff>
      <xdr:row>5</xdr:row>
      <xdr:rowOff>47625</xdr:rowOff>
    </xdr:to>
    <xdr:sp>
      <xdr:nvSpPr>
        <xdr:cNvPr id="26" name="Line 26"/>
        <xdr:cNvSpPr>
          <a:spLocks/>
        </xdr:cNvSpPr>
      </xdr:nvSpPr>
      <xdr:spPr>
        <a:xfrm>
          <a:off x="8934450" y="85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47625</xdr:rowOff>
    </xdr:from>
    <xdr:to>
      <xdr:col>23</xdr:col>
      <xdr:colOff>123825</xdr:colOff>
      <xdr:row>5</xdr:row>
      <xdr:rowOff>47625</xdr:rowOff>
    </xdr:to>
    <xdr:sp>
      <xdr:nvSpPr>
        <xdr:cNvPr id="27" name="Line 27"/>
        <xdr:cNvSpPr>
          <a:spLocks/>
        </xdr:cNvSpPr>
      </xdr:nvSpPr>
      <xdr:spPr>
        <a:xfrm>
          <a:off x="9753600" y="857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47625</xdr:rowOff>
    </xdr:from>
    <xdr:to>
      <xdr:col>23</xdr:col>
      <xdr:colOff>123825</xdr:colOff>
      <xdr:row>8</xdr:row>
      <xdr:rowOff>47625</xdr:rowOff>
    </xdr:to>
    <xdr:sp>
      <xdr:nvSpPr>
        <xdr:cNvPr id="28" name="Line 28"/>
        <xdr:cNvSpPr>
          <a:spLocks/>
        </xdr:cNvSpPr>
      </xdr:nvSpPr>
      <xdr:spPr>
        <a:xfrm>
          <a:off x="9753600" y="134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47625</xdr:rowOff>
    </xdr:from>
    <xdr:to>
      <xdr:col>21</xdr:col>
      <xdr:colOff>133350</xdr:colOff>
      <xdr:row>8</xdr:row>
      <xdr:rowOff>47625</xdr:rowOff>
    </xdr:to>
    <xdr:sp>
      <xdr:nvSpPr>
        <xdr:cNvPr id="29" name="Line 29"/>
        <xdr:cNvSpPr>
          <a:spLocks/>
        </xdr:cNvSpPr>
      </xdr:nvSpPr>
      <xdr:spPr>
        <a:xfrm>
          <a:off x="8934450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47625</xdr:rowOff>
    </xdr:from>
    <xdr:to>
      <xdr:col>19</xdr:col>
      <xdr:colOff>133350</xdr:colOff>
      <xdr:row>8</xdr:row>
      <xdr:rowOff>47625</xdr:rowOff>
    </xdr:to>
    <xdr:sp>
      <xdr:nvSpPr>
        <xdr:cNvPr id="30" name="Line 30"/>
        <xdr:cNvSpPr>
          <a:spLocks/>
        </xdr:cNvSpPr>
      </xdr:nvSpPr>
      <xdr:spPr>
        <a:xfrm>
          <a:off x="8115300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47625</xdr:rowOff>
    </xdr:from>
    <xdr:to>
      <xdr:col>17</xdr:col>
      <xdr:colOff>133350</xdr:colOff>
      <xdr:row>8</xdr:row>
      <xdr:rowOff>47625</xdr:rowOff>
    </xdr:to>
    <xdr:sp>
      <xdr:nvSpPr>
        <xdr:cNvPr id="31" name="Line 31"/>
        <xdr:cNvSpPr>
          <a:spLocks/>
        </xdr:cNvSpPr>
      </xdr:nvSpPr>
      <xdr:spPr>
        <a:xfrm>
          <a:off x="7296150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47625</xdr:rowOff>
    </xdr:from>
    <xdr:to>
      <xdr:col>15</xdr:col>
      <xdr:colOff>123825</xdr:colOff>
      <xdr:row>8</xdr:row>
      <xdr:rowOff>47625</xdr:rowOff>
    </xdr:to>
    <xdr:sp>
      <xdr:nvSpPr>
        <xdr:cNvPr id="32" name="Line 32"/>
        <xdr:cNvSpPr>
          <a:spLocks/>
        </xdr:cNvSpPr>
      </xdr:nvSpPr>
      <xdr:spPr>
        <a:xfrm>
          <a:off x="6486525" y="134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47625</xdr:rowOff>
    </xdr:from>
    <xdr:to>
      <xdr:col>13</xdr:col>
      <xdr:colOff>133350</xdr:colOff>
      <xdr:row>8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5667375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47625</xdr:rowOff>
    </xdr:from>
    <xdr:to>
      <xdr:col>11</xdr:col>
      <xdr:colOff>133350</xdr:colOff>
      <xdr:row>8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4848225" y="1343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47625</xdr:rowOff>
    </xdr:from>
    <xdr:to>
      <xdr:col>9</xdr:col>
      <xdr:colOff>123825</xdr:colOff>
      <xdr:row>8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3952875" y="134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47625</xdr:rowOff>
    </xdr:from>
    <xdr:to>
      <xdr:col>7</xdr:col>
      <xdr:colOff>123825</xdr:colOff>
      <xdr:row>8</xdr:row>
      <xdr:rowOff>47625</xdr:rowOff>
    </xdr:to>
    <xdr:sp>
      <xdr:nvSpPr>
        <xdr:cNvPr id="36" name="Line 36"/>
        <xdr:cNvSpPr>
          <a:spLocks/>
        </xdr:cNvSpPr>
      </xdr:nvSpPr>
      <xdr:spPr>
        <a:xfrm>
          <a:off x="3143250" y="134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47625</xdr:rowOff>
    </xdr:from>
    <xdr:to>
      <xdr:col>7</xdr:col>
      <xdr:colOff>123825</xdr:colOff>
      <xdr:row>11</xdr:row>
      <xdr:rowOff>47625</xdr:rowOff>
    </xdr:to>
    <xdr:sp>
      <xdr:nvSpPr>
        <xdr:cNvPr id="37" name="Line 37"/>
        <xdr:cNvSpPr>
          <a:spLocks/>
        </xdr:cNvSpPr>
      </xdr:nvSpPr>
      <xdr:spPr>
        <a:xfrm>
          <a:off x="3143250" y="182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47625</xdr:rowOff>
    </xdr:from>
    <xdr:to>
      <xdr:col>9</xdr:col>
      <xdr:colOff>123825</xdr:colOff>
      <xdr:row>11</xdr:row>
      <xdr:rowOff>47625</xdr:rowOff>
    </xdr:to>
    <xdr:sp>
      <xdr:nvSpPr>
        <xdr:cNvPr id="38" name="Line 38"/>
        <xdr:cNvSpPr>
          <a:spLocks/>
        </xdr:cNvSpPr>
      </xdr:nvSpPr>
      <xdr:spPr>
        <a:xfrm>
          <a:off x="3952875" y="182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47625</xdr:rowOff>
    </xdr:from>
    <xdr:to>
      <xdr:col>11</xdr:col>
      <xdr:colOff>133350</xdr:colOff>
      <xdr:row>11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4848225" y="1828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133350</xdr:colOff>
      <xdr:row>11</xdr:row>
      <xdr:rowOff>47625</xdr:rowOff>
    </xdr:to>
    <xdr:sp>
      <xdr:nvSpPr>
        <xdr:cNvPr id="40" name="Line 40"/>
        <xdr:cNvSpPr>
          <a:spLocks/>
        </xdr:cNvSpPr>
      </xdr:nvSpPr>
      <xdr:spPr>
        <a:xfrm>
          <a:off x="5667375" y="1828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95250</xdr:rowOff>
    </xdr:from>
    <xdr:to>
      <xdr:col>24</xdr:col>
      <xdr:colOff>0</xdr:colOff>
      <xdr:row>5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9753600" y="904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676275</xdr:colOff>
      <xdr:row>8</xdr:row>
      <xdr:rowOff>95250</xdr:rowOff>
    </xdr:from>
    <xdr:to>
      <xdr:col>23</xdr:col>
      <xdr:colOff>114300</xdr:colOff>
      <xdr:row>8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974407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95250</xdr:rowOff>
    </xdr:from>
    <xdr:to>
      <xdr:col>21</xdr:col>
      <xdr:colOff>123825</xdr:colOff>
      <xdr:row>8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8934450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676275</xdr:colOff>
      <xdr:row>5</xdr:row>
      <xdr:rowOff>104775</xdr:rowOff>
    </xdr:from>
    <xdr:to>
      <xdr:col>21</xdr:col>
      <xdr:colOff>114300</xdr:colOff>
      <xdr:row>5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8924925" y="914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95250</xdr:rowOff>
    </xdr:from>
    <xdr:to>
      <xdr:col>19</xdr:col>
      <xdr:colOff>123825</xdr:colOff>
      <xdr:row>5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8115300" y="904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104775</xdr:rowOff>
    </xdr:from>
    <xdr:to>
      <xdr:col>18</xdr:col>
      <xdr:colOff>9525</xdr:colOff>
      <xdr:row>5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7315200" y="914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676275</xdr:colOff>
      <xdr:row>5</xdr:row>
      <xdr:rowOff>114300</xdr:rowOff>
    </xdr:from>
    <xdr:to>
      <xdr:col>15</xdr:col>
      <xdr:colOff>114300</xdr:colOff>
      <xdr:row>5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6477000" y="92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104775</xdr:rowOff>
    </xdr:from>
    <xdr:to>
      <xdr:col>14</xdr:col>
      <xdr:colOff>0</xdr:colOff>
      <xdr:row>5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5676900" y="914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85725</xdr:rowOff>
    </xdr:from>
    <xdr:to>
      <xdr:col>11</xdr:col>
      <xdr:colOff>123825</xdr:colOff>
      <xdr:row>5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4848225" y="895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11</xdr:col>
      <xdr:colOff>123825</xdr:colOff>
      <xdr:row>8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484822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95250</xdr:rowOff>
    </xdr:from>
    <xdr:to>
      <xdr:col>13</xdr:col>
      <xdr:colOff>123825</xdr:colOff>
      <xdr:row>8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566737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95250</xdr:rowOff>
    </xdr:from>
    <xdr:to>
      <xdr:col>16</xdr:col>
      <xdr:colOff>0</xdr:colOff>
      <xdr:row>8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48652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95250</xdr:rowOff>
    </xdr:from>
    <xdr:to>
      <xdr:col>17</xdr:col>
      <xdr:colOff>123825</xdr:colOff>
      <xdr:row>8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7296150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104775</xdr:rowOff>
    </xdr:from>
    <xdr:to>
      <xdr:col>19</xdr:col>
      <xdr:colOff>123825</xdr:colOff>
      <xdr:row>8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8115300" y="1400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95250</xdr:rowOff>
    </xdr:from>
    <xdr:to>
      <xdr:col>21</xdr:col>
      <xdr:colOff>123825</xdr:colOff>
      <xdr:row>11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89344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47625</xdr:rowOff>
    </xdr:from>
    <xdr:to>
      <xdr:col>21</xdr:col>
      <xdr:colOff>123825</xdr:colOff>
      <xdr:row>11</xdr:row>
      <xdr:rowOff>47625</xdr:rowOff>
    </xdr:to>
    <xdr:sp>
      <xdr:nvSpPr>
        <xdr:cNvPr id="56" name="Line 56"/>
        <xdr:cNvSpPr>
          <a:spLocks/>
        </xdr:cNvSpPr>
      </xdr:nvSpPr>
      <xdr:spPr>
        <a:xfrm>
          <a:off x="8934450" y="182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47625</xdr:rowOff>
    </xdr:from>
    <xdr:to>
      <xdr:col>19</xdr:col>
      <xdr:colOff>123825</xdr:colOff>
      <xdr:row>11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8115300" y="182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104775</xdr:rowOff>
    </xdr:from>
    <xdr:to>
      <xdr:col>19</xdr:col>
      <xdr:colOff>123825</xdr:colOff>
      <xdr:row>11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811530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95250</xdr:rowOff>
    </xdr:from>
    <xdr:to>
      <xdr:col>17</xdr:col>
      <xdr:colOff>123825</xdr:colOff>
      <xdr:row>11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72961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47625</xdr:rowOff>
    </xdr:from>
    <xdr:to>
      <xdr:col>17</xdr:col>
      <xdr:colOff>123825</xdr:colOff>
      <xdr:row>11</xdr:row>
      <xdr:rowOff>47625</xdr:rowOff>
    </xdr:to>
    <xdr:sp>
      <xdr:nvSpPr>
        <xdr:cNvPr id="60" name="Line 60"/>
        <xdr:cNvSpPr>
          <a:spLocks/>
        </xdr:cNvSpPr>
      </xdr:nvSpPr>
      <xdr:spPr>
        <a:xfrm>
          <a:off x="7296150" y="182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47625</xdr:rowOff>
    </xdr:from>
    <xdr:to>
      <xdr:col>16</xdr:col>
      <xdr:colOff>0</xdr:colOff>
      <xdr:row>11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6486525" y="182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104775</xdr:rowOff>
    </xdr:from>
    <xdr:to>
      <xdr:col>16</xdr:col>
      <xdr:colOff>0</xdr:colOff>
      <xdr:row>11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6486525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104775</xdr:rowOff>
    </xdr:from>
    <xdr:to>
      <xdr:col>13</xdr:col>
      <xdr:colOff>123825</xdr:colOff>
      <xdr:row>11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5667375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104775</xdr:rowOff>
    </xdr:from>
    <xdr:to>
      <xdr:col>11</xdr:col>
      <xdr:colOff>123825</xdr:colOff>
      <xdr:row>11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4848225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104775</xdr:rowOff>
    </xdr:from>
    <xdr:to>
      <xdr:col>8</xdr:col>
      <xdr:colOff>0</xdr:colOff>
      <xdr:row>11</xdr:row>
      <xdr:rowOff>104775</xdr:rowOff>
    </xdr:to>
    <xdr:sp>
      <xdr:nvSpPr>
        <xdr:cNvPr id="65" name="Line 67"/>
        <xdr:cNvSpPr>
          <a:spLocks/>
        </xdr:cNvSpPr>
      </xdr:nvSpPr>
      <xdr:spPr>
        <a:xfrm>
          <a:off x="31432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104775</xdr:rowOff>
    </xdr:from>
    <xdr:to>
      <xdr:col>10</xdr:col>
      <xdr:colOff>0</xdr:colOff>
      <xdr:row>11</xdr:row>
      <xdr:rowOff>104775</xdr:rowOff>
    </xdr:to>
    <xdr:sp>
      <xdr:nvSpPr>
        <xdr:cNvPr id="66" name="Line 68"/>
        <xdr:cNvSpPr>
          <a:spLocks/>
        </xdr:cNvSpPr>
      </xdr:nvSpPr>
      <xdr:spPr>
        <a:xfrm>
          <a:off x="3952875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95250</xdr:rowOff>
    </xdr:from>
    <xdr:to>
      <xdr:col>10</xdr:col>
      <xdr:colOff>0</xdr:colOff>
      <xdr:row>8</xdr:row>
      <xdr:rowOff>95250</xdr:rowOff>
    </xdr:to>
    <xdr:sp>
      <xdr:nvSpPr>
        <xdr:cNvPr id="67" name="Line 69"/>
        <xdr:cNvSpPr>
          <a:spLocks/>
        </xdr:cNvSpPr>
      </xdr:nvSpPr>
      <xdr:spPr>
        <a:xfrm>
          <a:off x="395287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95250</xdr:rowOff>
    </xdr:from>
    <xdr:to>
      <xdr:col>8</xdr:col>
      <xdr:colOff>0</xdr:colOff>
      <xdr:row>8</xdr:row>
      <xdr:rowOff>95250</xdr:rowOff>
    </xdr:to>
    <xdr:sp>
      <xdr:nvSpPr>
        <xdr:cNvPr id="68" name="Line 70"/>
        <xdr:cNvSpPr>
          <a:spLocks/>
        </xdr:cNvSpPr>
      </xdr:nvSpPr>
      <xdr:spPr>
        <a:xfrm>
          <a:off x="3143250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8</xdr:col>
      <xdr:colOff>0</xdr:colOff>
      <xdr:row>5</xdr:row>
      <xdr:rowOff>95250</xdr:rowOff>
    </xdr:to>
    <xdr:sp>
      <xdr:nvSpPr>
        <xdr:cNvPr id="69" name="Line 71"/>
        <xdr:cNvSpPr>
          <a:spLocks/>
        </xdr:cNvSpPr>
      </xdr:nvSpPr>
      <xdr:spPr>
        <a:xfrm>
          <a:off x="3143250" y="904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104775</xdr:rowOff>
    </xdr:from>
    <xdr:to>
      <xdr:col>10</xdr:col>
      <xdr:colOff>0</xdr:colOff>
      <xdr:row>5</xdr:row>
      <xdr:rowOff>104775</xdr:rowOff>
    </xdr:to>
    <xdr:sp>
      <xdr:nvSpPr>
        <xdr:cNvPr id="70" name="Line 72"/>
        <xdr:cNvSpPr>
          <a:spLocks/>
        </xdr:cNvSpPr>
      </xdr:nvSpPr>
      <xdr:spPr>
        <a:xfrm>
          <a:off x="3952875" y="914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123825</xdr:rowOff>
    </xdr:from>
    <xdr:to>
      <xdr:col>3</xdr:col>
      <xdr:colOff>485775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057400" y="619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485775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20574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123825</xdr:rowOff>
    </xdr:from>
    <xdr:to>
      <xdr:col>3</xdr:col>
      <xdr:colOff>485775</xdr:colOff>
      <xdr:row>4</xdr:row>
      <xdr:rowOff>47625</xdr:rowOff>
    </xdr:to>
    <xdr:sp>
      <xdr:nvSpPr>
        <xdr:cNvPr id="3" name="Line 3"/>
        <xdr:cNvSpPr>
          <a:spLocks/>
        </xdr:cNvSpPr>
      </xdr:nvSpPr>
      <xdr:spPr>
        <a:xfrm>
          <a:off x="2543175" y="6191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104775</xdr:rowOff>
    </xdr:from>
    <xdr:to>
      <xdr:col>3</xdr:col>
      <xdr:colOff>476250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447925" y="923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38100</xdr:rowOff>
    </xdr:from>
    <xdr:to>
      <xdr:col>3</xdr:col>
      <xdr:colOff>457200</xdr:colOff>
      <xdr:row>6</xdr:row>
      <xdr:rowOff>38100</xdr:rowOff>
    </xdr:to>
    <xdr:sp>
      <xdr:nvSpPr>
        <xdr:cNvPr id="5" name="Line 5"/>
        <xdr:cNvSpPr>
          <a:spLocks/>
        </xdr:cNvSpPr>
      </xdr:nvSpPr>
      <xdr:spPr>
        <a:xfrm>
          <a:off x="2447925" y="1019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104775</xdr:rowOff>
    </xdr:from>
    <xdr:to>
      <xdr:col>3</xdr:col>
      <xdr:colOff>476250</xdr:colOff>
      <xdr:row>6</xdr:row>
      <xdr:rowOff>38100</xdr:rowOff>
    </xdr:to>
    <xdr:sp>
      <xdr:nvSpPr>
        <xdr:cNvPr id="6" name="Line 6"/>
        <xdr:cNvSpPr>
          <a:spLocks/>
        </xdr:cNvSpPr>
      </xdr:nvSpPr>
      <xdr:spPr>
        <a:xfrm flipH="1">
          <a:off x="2533650" y="923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104775</xdr:rowOff>
    </xdr:from>
    <xdr:to>
      <xdr:col>3</xdr:col>
      <xdr:colOff>390525</xdr:colOff>
      <xdr:row>6</xdr:row>
      <xdr:rowOff>38100</xdr:rowOff>
    </xdr:to>
    <xdr:sp>
      <xdr:nvSpPr>
        <xdr:cNvPr id="7" name="Line 7"/>
        <xdr:cNvSpPr>
          <a:spLocks/>
        </xdr:cNvSpPr>
      </xdr:nvSpPr>
      <xdr:spPr>
        <a:xfrm flipH="1">
          <a:off x="2447925" y="923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47625</xdr:rowOff>
    </xdr:from>
    <xdr:to>
      <xdr:col>3</xdr:col>
      <xdr:colOff>476250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2533650" y="704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8</xdr:row>
      <xdr:rowOff>66675</xdr:rowOff>
    </xdr:from>
    <xdr:to>
      <xdr:col>4</xdr:col>
      <xdr:colOff>666750</xdr:colOff>
      <xdr:row>8</xdr:row>
      <xdr:rowOff>66675</xdr:rowOff>
    </xdr:to>
    <xdr:sp>
      <xdr:nvSpPr>
        <xdr:cNvPr id="9" name="Line 9"/>
        <xdr:cNvSpPr>
          <a:spLocks/>
        </xdr:cNvSpPr>
      </xdr:nvSpPr>
      <xdr:spPr>
        <a:xfrm>
          <a:off x="2533650" y="1371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8</xdr:row>
      <xdr:rowOff>142875</xdr:rowOff>
    </xdr:from>
    <xdr:to>
      <xdr:col>4</xdr:col>
      <xdr:colOff>666750</xdr:colOff>
      <xdr:row>8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533650" y="1447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76200</xdr:rowOff>
    </xdr:from>
    <xdr:to>
      <xdr:col>4</xdr:col>
      <xdr:colOff>666750</xdr:colOff>
      <xdr:row>8</xdr:row>
      <xdr:rowOff>142875</xdr:rowOff>
    </xdr:to>
    <xdr:sp>
      <xdr:nvSpPr>
        <xdr:cNvPr id="11" name="Line 11"/>
        <xdr:cNvSpPr>
          <a:spLocks/>
        </xdr:cNvSpPr>
      </xdr:nvSpPr>
      <xdr:spPr>
        <a:xfrm flipV="1">
          <a:off x="3409950" y="13811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8</xdr:row>
      <xdr:rowOff>66675</xdr:rowOff>
    </xdr:from>
    <xdr:to>
      <xdr:col>3</xdr:col>
      <xdr:colOff>457200</xdr:colOff>
      <xdr:row>8</xdr:row>
      <xdr:rowOff>142875</xdr:rowOff>
    </xdr:to>
    <xdr:sp>
      <xdr:nvSpPr>
        <xdr:cNvPr id="12" name="Line 12"/>
        <xdr:cNvSpPr>
          <a:spLocks/>
        </xdr:cNvSpPr>
      </xdr:nvSpPr>
      <xdr:spPr>
        <a:xfrm flipH="1" flipV="1">
          <a:off x="2514600" y="13716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66675</xdr:rowOff>
    </xdr:from>
    <xdr:to>
      <xdr:col>4</xdr:col>
      <xdr:colOff>666750</xdr:colOff>
      <xdr:row>10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3409950" y="13716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9525</xdr:rowOff>
    </xdr:from>
    <xdr:to>
      <xdr:col>5</xdr:col>
      <xdr:colOff>142875</xdr:colOff>
      <xdr:row>10</xdr:row>
      <xdr:rowOff>9525</xdr:rowOff>
    </xdr:to>
    <xdr:sp>
      <xdr:nvSpPr>
        <xdr:cNvPr id="14" name="Line 14"/>
        <xdr:cNvSpPr>
          <a:spLocks/>
        </xdr:cNvSpPr>
      </xdr:nvSpPr>
      <xdr:spPr>
        <a:xfrm>
          <a:off x="340995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104775</xdr:rowOff>
    </xdr:from>
    <xdr:to>
      <xdr:col>5</xdr:col>
      <xdr:colOff>142875</xdr:colOff>
      <xdr:row>10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09950" y="1733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10</xdr:row>
      <xdr:rowOff>19050</xdr:rowOff>
    </xdr:from>
    <xdr:to>
      <xdr:col>5</xdr:col>
      <xdr:colOff>152400</xdr:colOff>
      <xdr:row>10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3581400" y="16478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19050</xdr:rowOff>
    </xdr:from>
    <xdr:to>
      <xdr:col>4</xdr:col>
      <xdr:colOff>666750</xdr:colOff>
      <xdr:row>10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3409950" y="16478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11</xdr:row>
      <xdr:rowOff>152400</xdr:rowOff>
    </xdr:from>
    <xdr:to>
      <xdr:col>6</xdr:col>
      <xdr:colOff>314325</xdr:colOff>
      <xdr:row>11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3581400" y="1943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85725</xdr:rowOff>
    </xdr:from>
    <xdr:to>
      <xdr:col>6</xdr:col>
      <xdr:colOff>304800</xdr:colOff>
      <xdr:row>12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3571875" y="2038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152400</xdr:rowOff>
    </xdr:from>
    <xdr:to>
      <xdr:col>6</xdr:col>
      <xdr:colOff>314325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 flipH="1" flipV="1">
          <a:off x="4429125" y="1943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11</xdr:row>
      <xdr:rowOff>142875</xdr:rowOff>
    </xdr:from>
    <xdr:to>
      <xdr:col>5</xdr:col>
      <xdr:colOff>142875</xdr:colOff>
      <xdr:row>12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3571875" y="1933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47625</xdr:rowOff>
    </xdr:from>
    <xdr:to>
      <xdr:col>5</xdr:col>
      <xdr:colOff>142875</xdr:colOff>
      <xdr:row>12</xdr:row>
      <xdr:rowOff>0</xdr:rowOff>
    </xdr:to>
    <xdr:sp>
      <xdr:nvSpPr>
        <xdr:cNvPr id="22" name="Line 22"/>
        <xdr:cNvSpPr>
          <a:spLocks/>
        </xdr:cNvSpPr>
      </xdr:nvSpPr>
      <xdr:spPr>
        <a:xfrm>
          <a:off x="3571875" y="1676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13</xdr:row>
      <xdr:rowOff>123825</xdr:rowOff>
    </xdr:from>
    <xdr:to>
      <xdr:col>5</xdr:col>
      <xdr:colOff>285750</xdr:colOff>
      <xdr:row>14</xdr:row>
      <xdr:rowOff>47625</xdr:rowOff>
    </xdr:to>
    <xdr:sp>
      <xdr:nvSpPr>
        <xdr:cNvPr id="23" name="Line 23"/>
        <xdr:cNvSpPr>
          <a:spLocks/>
        </xdr:cNvSpPr>
      </xdr:nvSpPr>
      <xdr:spPr>
        <a:xfrm flipV="1">
          <a:off x="3714750" y="2238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123825</xdr:rowOff>
    </xdr:from>
    <xdr:to>
      <xdr:col>5</xdr:col>
      <xdr:colOff>504825</xdr:colOff>
      <xdr:row>14</xdr:row>
      <xdr:rowOff>47625</xdr:rowOff>
    </xdr:to>
    <xdr:sp>
      <xdr:nvSpPr>
        <xdr:cNvPr id="24" name="Line 24"/>
        <xdr:cNvSpPr>
          <a:spLocks/>
        </xdr:cNvSpPr>
      </xdr:nvSpPr>
      <xdr:spPr>
        <a:xfrm flipV="1">
          <a:off x="3933825" y="2238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13</xdr:row>
      <xdr:rowOff>123825</xdr:rowOff>
    </xdr:from>
    <xdr:to>
      <xdr:col>5</xdr:col>
      <xdr:colOff>504825</xdr:colOff>
      <xdr:row>13</xdr:row>
      <xdr:rowOff>123825</xdr:rowOff>
    </xdr:to>
    <xdr:sp>
      <xdr:nvSpPr>
        <xdr:cNvPr id="25" name="Line 25"/>
        <xdr:cNvSpPr>
          <a:spLocks/>
        </xdr:cNvSpPr>
      </xdr:nvSpPr>
      <xdr:spPr>
        <a:xfrm flipH="1">
          <a:off x="37147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57150</xdr:rowOff>
    </xdr:from>
    <xdr:to>
      <xdr:col>5</xdr:col>
      <xdr:colOff>504825</xdr:colOff>
      <xdr:row>14</xdr:row>
      <xdr:rowOff>57150</xdr:rowOff>
    </xdr:to>
    <xdr:sp>
      <xdr:nvSpPr>
        <xdr:cNvPr id="26" name="Line 26"/>
        <xdr:cNvSpPr>
          <a:spLocks/>
        </xdr:cNvSpPr>
      </xdr:nvSpPr>
      <xdr:spPr>
        <a:xfrm flipH="1">
          <a:off x="3714750" y="2333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95250</xdr:rowOff>
    </xdr:from>
    <xdr:to>
      <xdr:col>5</xdr:col>
      <xdr:colOff>504825</xdr:colOff>
      <xdr:row>14</xdr:row>
      <xdr:rowOff>47625</xdr:rowOff>
    </xdr:to>
    <xdr:sp>
      <xdr:nvSpPr>
        <xdr:cNvPr id="27" name="Line 27"/>
        <xdr:cNvSpPr>
          <a:spLocks/>
        </xdr:cNvSpPr>
      </xdr:nvSpPr>
      <xdr:spPr>
        <a:xfrm>
          <a:off x="3933825" y="2047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581025</xdr:colOff>
      <xdr:row>16</xdr:row>
      <xdr:rowOff>0</xdr:rowOff>
    </xdr:from>
    <xdr:to>
      <xdr:col>5</xdr:col>
      <xdr:colOff>581025</xdr:colOff>
      <xdr:row>16</xdr:row>
      <xdr:rowOff>85725</xdr:rowOff>
    </xdr:to>
    <xdr:sp>
      <xdr:nvSpPr>
        <xdr:cNvPr id="28" name="Line 28"/>
        <xdr:cNvSpPr>
          <a:spLocks/>
        </xdr:cNvSpPr>
      </xdr:nvSpPr>
      <xdr:spPr>
        <a:xfrm flipV="1">
          <a:off x="4010025" y="26003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0</xdr:rowOff>
    </xdr:from>
    <xdr:to>
      <xdr:col>6</xdr:col>
      <xdr:colOff>57150</xdr:colOff>
      <xdr:row>16</xdr:row>
      <xdr:rowOff>85725</xdr:rowOff>
    </xdr:to>
    <xdr:sp>
      <xdr:nvSpPr>
        <xdr:cNvPr id="29" name="Line 29"/>
        <xdr:cNvSpPr>
          <a:spLocks/>
        </xdr:cNvSpPr>
      </xdr:nvSpPr>
      <xdr:spPr>
        <a:xfrm flipV="1">
          <a:off x="4171950" y="26003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581025</xdr:colOff>
      <xdr:row>16</xdr:row>
      <xdr:rowOff>0</xdr:rowOff>
    </xdr:from>
    <xdr:to>
      <xdr:col>6</xdr:col>
      <xdr:colOff>57150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010025" y="2600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581025</xdr:colOff>
      <xdr:row>16</xdr:row>
      <xdr:rowOff>85725</xdr:rowOff>
    </xdr:from>
    <xdr:to>
      <xdr:col>6</xdr:col>
      <xdr:colOff>57150</xdr:colOff>
      <xdr:row>16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4010025" y="2686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85725</xdr:rowOff>
    </xdr:from>
    <xdr:to>
      <xdr:col>6</xdr:col>
      <xdr:colOff>57150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417195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0</xdr:rowOff>
    </xdr:from>
    <xdr:to>
      <xdr:col>6</xdr:col>
      <xdr:colOff>219075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4171950" y="2924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85725</xdr:rowOff>
    </xdr:from>
    <xdr:to>
      <xdr:col>6</xdr:col>
      <xdr:colOff>219075</xdr:colOff>
      <xdr:row>18</xdr:row>
      <xdr:rowOff>85725</xdr:rowOff>
    </xdr:to>
    <xdr:sp>
      <xdr:nvSpPr>
        <xdr:cNvPr id="34" name="Line 34"/>
        <xdr:cNvSpPr>
          <a:spLocks/>
        </xdr:cNvSpPr>
      </xdr:nvSpPr>
      <xdr:spPr>
        <a:xfrm flipH="1">
          <a:off x="4171950" y="3009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0</xdr:rowOff>
    </xdr:from>
    <xdr:to>
      <xdr:col>6</xdr:col>
      <xdr:colOff>57150</xdr:colOff>
      <xdr:row>18</xdr:row>
      <xdr:rowOff>85725</xdr:rowOff>
    </xdr:to>
    <xdr:sp>
      <xdr:nvSpPr>
        <xdr:cNvPr id="35" name="Line 35"/>
        <xdr:cNvSpPr>
          <a:spLocks/>
        </xdr:cNvSpPr>
      </xdr:nvSpPr>
      <xdr:spPr>
        <a:xfrm flipH="1" flipV="1">
          <a:off x="4171950" y="2924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18</xdr:row>
      <xdr:rowOff>0</xdr:rowOff>
    </xdr:from>
    <xdr:to>
      <xdr:col>6</xdr:col>
      <xdr:colOff>219075</xdr:colOff>
      <xdr:row>18</xdr:row>
      <xdr:rowOff>85725</xdr:rowOff>
    </xdr:to>
    <xdr:sp>
      <xdr:nvSpPr>
        <xdr:cNvPr id="36" name="Line 36"/>
        <xdr:cNvSpPr>
          <a:spLocks/>
        </xdr:cNvSpPr>
      </xdr:nvSpPr>
      <xdr:spPr>
        <a:xfrm flipH="1" flipV="1">
          <a:off x="4333875" y="2924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6</xdr:col>
      <xdr:colOff>219075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57400" y="32480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104775</xdr:rowOff>
    </xdr:from>
    <xdr:to>
      <xdr:col>6</xdr:col>
      <xdr:colOff>219075</xdr:colOff>
      <xdr:row>20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2057400" y="33528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9525</xdr:rowOff>
    </xdr:from>
    <xdr:to>
      <xdr:col>6</xdr:col>
      <xdr:colOff>219075</xdr:colOff>
      <xdr:row>20</xdr:row>
      <xdr:rowOff>95250</xdr:rowOff>
    </xdr:to>
    <xdr:sp>
      <xdr:nvSpPr>
        <xdr:cNvPr id="39" name="Line 39"/>
        <xdr:cNvSpPr>
          <a:spLocks/>
        </xdr:cNvSpPr>
      </xdr:nvSpPr>
      <xdr:spPr>
        <a:xfrm flipH="1" flipV="1">
          <a:off x="4333875" y="3257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18</xdr:row>
      <xdr:rowOff>47625</xdr:rowOff>
    </xdr:from>
    <xdr:to>
      <xdr:col>6</xdr:col>
      <xdr:colOff>219075</xdr:colOff>
      <xdr:row>24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4333875" y="29718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152400</xdr:rowOff>
    </xdr:from>
    <xdr:to>
      <xdr:col>8</xdr:col>
      <xdr:colOff>219075</xdr:colOff>
      <xdr:row>21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4333875" y="3562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22</xdr:row>
      <xdr:rowOff>85725</xdr:rowOff>
    </xdr:from>
    <xdr:to>
      <xdr:col>8</xdr:col>
      <xdr:colOff>219075</xdr:colOff>
      <xdr:row>22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4333875" y="3657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24</xdr:row>
      <xdr:rowOff>0</xdr:rowOff>
    </xdr:from>
    <xdr:to>
      <xdr:col>8</xdr:col>
      <xdr:colOff>219075</xdr:colOff>
      <xdr:row>24</xdr:row>
      <xdr:rowOff>0</xdr:rowOff>
    </xdr:to>
    <xdr:sp>
      <xdr:nvSpPr>
        <xdr:cNvPr id="43" name="Line 43"/>
        <xdr:cNvSpPr>
          <a:spLocks/>
        </xdr:cNvSpPr>
      </xdr:nvSpPr>
      <xdr:spPr>
        <a:xfrm>
          <a:off x="4333875" y="3895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24</xdr:row>
      <xdr:rowOff>85725</xdr:rowOff>
    </xdr:from>
    <xdr:to>
      <xdr:col>8</xdr:col>
      <xdr:colOff>219075</xdr:colOff>
      <xdr:row>24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4333875" y="39814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22</xdr:row>
      <xdr:rowOff>0</xdr:rowOff>
    </xdr:from>
    <xdr:to>
      <xdr:col>6</xdr:col>
      <xdr:colOff>219075</xdr:colOff>
      <xdr:row>22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4333875" y="3571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219075</xdr:colOff>
      <xdr:row>21</xdr:row>
      <xdr:rowOff>152400</xdr:rowOff>
    </xdr:from>
    <xdr:to>
      <xdr:col>8</xdr:col>
      <xdr:colOff>219075</xdr:colOff>
      <xdr:row>22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5705475" y="3562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219075</xdr:colOff>
      <xdr:row>24</xdr:row>
      <xdr:rowOff>0</xdr:rowOff>
    </xdr:from>
    <xdr:to>
      <xdr:col>8</xdr:col>
      <xdr:colOff>219075</xdr:colOff>
      <xdr:row>24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5705475" y="3895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24</xdr:row>
      <xdr:rowOff>0</xdr:rowOff>
    </xdr:from>
    <xdr:to>
      <xdr:col>6</xdr:col>
      <xdr:colOff>219075</xdr:colOff>
      <xdr:row>24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4333875" y="3895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26</xdr:row>
      <xdr:rowOff>9525</xdr:rowOff>
    </xdr:from>
    <xdr:to>
      <xdr:col>9</xdr:col>
      <xdr:colOff>219075</xdr:colOff>
      <xdr:row>26</xdr:row>
      <xdr:rowOff>9525</xdr:rowOff>
    </xdr:to>
    <xdr:sp>
      <xdr:nvSpPr>
        <xdr:cNvPr id="49" name="Line 49"/>
        <xdr:cNvSpPr>
          <a:spLocks/>
        </xdr:cNvSpPr>
      </xdr:nvSpPr>
      <xdr:spPr>
        <a:xfrm>
          <a:off x="5715000" y="4229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26</xdr:row>
      <xdr:rowOff>104775</xdr:rowOff>
    </xdr:from>
    <xdr:to>
      <xdr:col>9</xdr:col>
      <xdr:colOff>228600</xdr:colOff>
      <xdr:row>26</xdr:row>
      <xdr:rowOff>104775</xdr:rowOff>
    </xdr:to>
    <xdr:sp>
      <xdr:nvSpPr>
        <xdr:cNvPr id="50" name="Line 50"/>
        <xdr:cNvSpPr>
          <a:spLocks/>
        </xdr:cNvSpPr>
      </xdr:nvSpPr>
      <xdr:spPr>
        <a:xfrm>
          <a:off x="5715000" y="4324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26</xdr:row>
      <xdr:rowOff>9525</xdr:rowOff>
    </xdr:from>
    <xdr:to>
      <xdr:col>8</xdr:col>
      <xdr:colOff>238125</xdr:colOff>
      <xdr:row>26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5724525" y="4229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</xdr:row>
      <xdr:rowOff>0</xdr:rowOff>
    </xdr:from>
    <xdr:to>
      <xdr:col>9</xdr:col>
      <xdr:colOff>219075</xdr:colOff>
      <xdr:row>26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391275" y="4219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28</xdr:row>
      <xdr:rowOff>9525</xdr:rowOff>
    </xdr:from>
    <xdr:to>
      <xdr:col>10</xdr:col>
      <xdr:colOff>19050</xdr:colOff>
      <xdr:row>28</xdr:row>
      <xdr:rowOff>9525</xdr:rowOff>
    </xdr:to>
    <xdr:sp>
      <xdr:nvSpPr>
        <xdr:cNvPr id="53" name="Line 53"/>
        <xdr:cNvSpPr>
          <a:spLocks/>
        </xdr:cNvSpPr>
      </xdr:nvSpPr>
      <xdr:spPr>
        <a:xfrm>
          <a:off x="6391275" y="4552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114300</xdr:rowOff>
    </xdr:from>
    <xdr:to>
      <xdr:col>10</xdr:col>
      <xdr:colOff>19050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40080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19050</xdr:rowOff>
    </xdr:from>
    <xdr:to>
      <xdr:col>9</xdr:col>
      <xdr:colOff>228600</xdr:colOff>
      <xdr:row>28</xdr:row>
      <xdr:rowOff>123825</xdr:rowOff>
    </xdr:to>
    <xdr:sp>
      <xdr:nvSpPr>
        <xdr:cNvPr id="55" name="Line 55"/>
        <xdr:cNvSpPr>
          <a:spLocks/>
        </xdr:cNvSpPr>
      </xdr:nvSpPr>
      <xdr:spPr>
        <a:xfrm>
          <a:off x="6400800" y="45624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152400</xdr:rowOff>
    </xdr:from>
    <xdr:to>
      <xdr:col>10</xdr:col>
      <xdr:colOff>0</xdr:colOff>
      <xdr:row>28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858000" y="4533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123825</xdr:rowOff>
    </xdr:from>
    <xdr:to>
      <xdr:col>10</xdr:col>
      <xdr:colOff>247650</xdr:colOff>
      <xdr:row>29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6877050" y="4829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95250</xdr:rowOff>
    </xdr:from>
    <xdr:to>
      <xdr:col>10</xdr:col>
      <xdr:colOff>247650</xdr:colOff>
      <xdr:row>30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6877050" y="496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133350</xdr:rowOff>
    </xdr:from>
    <xdr:to>
      <xdr:col>10</xdr:col>
      <xdr:colOff>19050</xdr:colOff>
      <xdr:row>30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877050" y="4838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29</xdr:row>
      <xdr:rowOff>133350</xdr:rowOff>
    </xdr:from>
    <xdr:to>
      <xdr:col>10</xdr:col>
      <xdr:colOff>238125</xdr:colOff>
      <xdr:row>30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7096125" y="4838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26</xdr:row>
      <xdr:rowOff>76200</xdr:rowOff>
    </xdr:from>
    <xdr:to>
      <xdr:col>9</xdr:col>
      <xdr:colOff>228600</xdr:colOff>
      <xdr:row>27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6400800" y="429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95250</xdr:rowOff>
    </xdr:from>
    <xdr:to>
      <xdr:col>10</xdr:col>
      <xdr:colOff>0</xdr:colOff>
      <xdr:row>30</xdr:row>
      <xdr:rowOff>9525</xdr:rowOff>
    </xdr:to>
    <xdr:sp>
      <xdr:nvSpPr>
        <xdr:cNvPr id="62" name="Line 62"/>
        <xdr:cNvSpPr>
          <a:spLocks/>
        </xdr:cNvSpPr>
      </xdr:nvSpPr>
      <xdr:spPr>
        <a:xfrm>
          <a:off x="6858000" y="4638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219075</xdr:colOff>
      <xdr:row>22</xdr:row>
      <xdr:rowOff>95250</xdr:rowOff>
    </xdr:from>
    <xdr:to>
      <xdr:col>8</xdr:col>
      <xdr:colOff>219075</xdr:colOff>
      <xdr:row>24</xdr:row>
      <xdr:rowOff>9525</xdr:rowOff>
    </xdr:to>
    <xdr:sp>
      <xdr:nvSpPr>
        <xdr:cNvPr id="63" name="Line 63"/>
        <xdr:cNvSpPr>
          <a:spLocks/>
        </xdr:cNvSpPr>
      </xdr:nvSpPr>
      <xdr:spPr>
        <a:xfrm>
          <a:off x="5705475" y="3667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238125</xdr:colOff>
      <xdr:row>32</xdr:row>
      <xdr:rowOff>0</xdr:rowOff>
    </xdr:to>
    <xdr:sp>
      <xdr:nvSpPr>
        <xdr:cNvPr id="64" name="Line 65"/>
        <xdr:cNvSpPr>
          <a:spLocks/>
        </xdr:cNvSpPr>
      </xdr:nvSpPr>
      <xdr:spPr>
        <a:xfrm flipV="1">
          <a:off x="2057400" y="5191125"/>
          <a:ext cx="5038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123825</xdr:rowOff>
    </xdr:from>
    <xdr:to>
      <xdr:col>4</xdr:col>
      <xdr:colOff>600075</xdr:colOff>
      <xdr:row>3</xdr:row>
      <xdr:rowOff>123825</xdr:rowOff>
    </xdr:to>
    <xdr:sp>
      <xdr:nvSpPr>
        <xdr:cNvPr id="1" name="Line 66"/>
        <xdr:cNvSpPr>
          <a:spLocks/>
        </xdr:cNvSpPr>
      </xdr:nvSpPr>
      <xdr:spPr>
        <a:xfrm>
          <a:off x="2743200" y="609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600075</xdr:colOff>
      <xdr:row>4</xdr:row>
      <xdr:rowOff>47625</xdr:rowOff>
    </xdr:to>
    <xdr:sp>
      <xdr:nvSpPr>
        <xdr:cNvPr id="2" name="Line 67"/>
        <xdr:cNvSpPr>
          <a:spLocks/>
        </xdr:cNvSpPr>
      </xdr:nvSpPr>
      <xdr:spPr>
        <a:xfrm>
          <a:off x="2743200" y="695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3</xdr:row>
      <xdr:rowOff>123825</xdr:rowOff>
    </xdr:from>
    <xdr:to>
      <xdr:col>4</xdr:col>
      <xdr:colOff>600075</xdr:colOff>
      <xdr:row>4</xdr:row>
      <xdr:rowOff>47625</xdr:rowOff>
    </xdr:to>
    <xdr:sp>
      <xdr:nvSpPr>
        <xdr:cNvPr id="3" name="Line 68"/>
        <xdr:cNvSpPr>
          <a:spLocks/>
        </xdr:cNvSpPr>
      </xdr:nvSpPr>
      <xdr:spPr>
        <a:xfrm>
          <a:off x="3343275" y="60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</xdr:row>
      <xdr:rowOff>104775</xdr:rowOff>
    </xdr:from>
    <xdr:to>
      <xdr:col>4</xdr:col>
      <xdr:colOff>590550</xdr:colOff>
      <xdr:row>5</xdr:row>
      <xdr:rowOff>104775</xdr:rowOff>
    </xdr:to>
    <xdr:sp>
      <xdr:nvSpPr>
        <xdr:cNvPr id="4" name="Line 69"/>
        <xdr:cNvSpPr>
          <a:spLocks/>
        </xdr:cNvSpPr>
      </xdr:nvSpPr>
      <xdr:spPr>
        <a:xfrm>
          <a:off x="3248025" y="91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6</xdr:row>
      <xdr:rowOff>38100</xdr:rowOff>
    </xdr:from>
    <xdr:to>
      <xdr:col>4</xdr:col>
      <xdr:colOff>590550</xdr:colOff>
      <xdr:row>6</xdr:row>
      <xdr:rowOff>38100</xdr:rowOff>
    </xdr:to>
    <xdr:sp>
      <xdr:nvSpPr>
        <xdr:cNvPr id="5" name="Line 70"/>
        <xdr:cNvSpPr>
          <a:spLocks/>
        </xdr:cNvSpPr>
      </xdr:nvSpPr>
      <xdr:spPr>
        <a:xfrm>
          <a:off x="3257550" y="1009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104775</xdr:rowOff>
    </xdr:from>
    <xdr:to>
      <xdr:col>4</xdr:col>
      <xdr:colOff>600075</xdr:colOff>
      <xdr:row>6</xdr:row>
      <xdr:rowOff>38100</xdr:rowOff>
    </xdr:to>
    <xdr:sp>
      <xdr:nvSpPr>
        <xdr:cNvPr id="6" name="Line 71"/>
        <xdr:cNvSpPr>
          <a:spLocks/>
        </xdr:cNvSpPr>
      </xdr:nvSpPr>
      <xdr:spPr>
        <a:xfrm flipH="1">
          <a:off x="3343275" y="914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</xdr:row>
      <xdr:rowOff>104775</xdr:rowOff>
    </xdr:from>
    <xdr:to>
      <xdr:col>4</xdr:col>
      <xdr:colOff>504825</xdr:colOff>
      <xdr:row>6</xdr:row>
      <xdr:rowOff>38100</xdr:rowOff>
    </xdr:to>
    <xdr:sp>
      <xdr:nvSpPr>
        <xdr:cNvPr id="7" name="Line 72"/>
        <xdr:cNvSpPr>
          <a:spLocks/>
        </xdr:cNvSpPr>
      </xdr:nvSpPr>
      <xdr:spPr>
        <a:xfrm flipH="1">
          <a:off x="3248025" y="914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4</xdr:row>
      <xdr:rowOff>47625</xdr:rowOff>
    </xdr:from>
    <xdr:to>
      <xdr:col>4</xdr:col>
      <xdr:colOff>600075</xdr:colOff>
      <xdr:row>6</xdr:row>
      <xdr:rowOff>0</xdr:rowOff>
    </xdr:to>
    <xdr:sp>
      <xdr:nvSpPr>
        <xdr:cNvPr id="8" name="Line 73"/>
        <xdr:cNvSpPr>
          <a:spLocks/>
        </xdr:cNvSpPr>
      </xdr:nvSpPr>
      <xdr:spPr>
        <a:xfrm>
          <a:off x="3343275" y="695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66675</xdr:rowOff>
    </xdr:from>
    <xdr:to>
      <xdr:col>6</xdr:col>
      <xdr:colOff>95250</xdr:colOff>
      <xdr:row>8</xdr:row>
      <xdr:rowOff>66675</xdr:rowOff>
    </xdr:to>
    <xdr:sp>
      <xdr:nvSpPr>
        <xdr:cNvPr id="9" name="Line 74"/>
        <xdr:cNvSpPr>
          <a:spLocks/>
        </xdr:cNvSpPr>
      </xdr:nvSpPr>
      <xdr:spPr>
        <a:xfrm>
          <a:off x="3333750" y="1362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142875</xdr:rowOff>
    </xdr:from>
    <xdr:to>
      <xdr:col>6</xdr:col>
      <xdr:colOff>104775</xdr:colOff>
      <xdr:row>8</xdr:row>
      <xdr:rowOff>142875</xdr:rowOff>
    </xdr:to>
    <xdr:sp>
      <xdr:nvSpPr>
        <xdr:cNvPr id="10" name="Line 75"/>
        <xdr:cNvSpPr>
          <a:spLocks/>
        </xdr:cNvSpPr>
      </xdr:nvSpPr>
      <xdr:spPr>
        <a:xfrm>
          <a:off x="3343275" y="14382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66675</xdr:rowOff>
    </xdr:from>
    <xdr:to>
      <xdr:col>6</xdr:col>
      <xdr:colOff>104775</xdr:colOff>
      <xdr:row>8</xdr:row>
      <xdr:rowOff>133350</xdr:rowOff>
    </xdr:to>
    <xdr:sp>
      <xdr:nvSpPr>
        <xdr:cNvPr id="11" name="Line 76"/>
        <xdr:cNvSpPr>
          <a:spLocks/>
        </xdr:cNvSpPr>
      </xdr:nvSpPr>
      <xdr:spPr>
        <a:xfrm flipV="1">
          <a:off x="4219575" y="13620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66675</xdr:rowOff>
    </xdr:from>
    <xdr:to>
      <xdr:col>4</xdr:col>
      <xdr:colOff>590550</xdr:colOff>
      <xdr:row>8</xdr:row>
      <xdr:rowOff>142875</xdr:rowOff>
    </xdr:to>
    <xdr:sp>
      <xdr:nvSpPr>
        <xdr:cNvPr id="12" name="Line 77"/>
        <xdr:cNvSpPr>
          <a:spLocks/>
        </xdr:cNvSpPr>
      </xdr:nvSpPr>
      <xdr:spPr>
        <a:xfrm flipH="1" flipV="1">
          <a:off x="3333750" y="1362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66675</xdr:rowOff>
    </xdr:from>
    <xdr:to>
      <xdr:col>6</xdr:col>
      <xdr:colOff>104775</xdr:colOff>
      <xdr:row>10</xdr:row>
      <xdr:rowOff>19050</xdr:rowOff>
    </xdr:to>
    <xdr:sp>
      <xdr:nvSpPr>
        <xdr:cNvPr id="13" name="Line 78"/>
        <xdr:cNvSpPr>
          <a:spLocks/>
        </xdr:cNvSpPr>
      </xdr:nvSpPr>
      <xdr:spPr>
        <a:xfrm>
          <a:off x="4219575" y="1362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9525</xdr:rowOff>
    </xdr:from>
    <xdr:to>
      <xdr:col>6</xdr:col>
      <xdr:colOff>257175</xdr:colOff>
      <xdr:row>10</xdr:row>
      <xdr:rowOff>9525</xdr:rowOff>
    </xdr:to>
    <xdr:sp>
      <xdr:nvSpPr>
        <xdr:cNvPr id="14" name="Line 79"/>
        <xdr:cNvSpPr>
          <a:spLocks/>
        </xdr:cNvSpPr>
      </xdr:nvSpPr>
      <xdr:spPr>
        <a:xfrm>
          <a:off x="4210050" y="1628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104775</xdr:rowOff>
    </xdr:from>
    <xdr:to>
      <xdr:col>6</xdr:col>
      <xdr:colOff>266700</xdr:colOff>
      <xdr:row>10</xdr:row>
      <xdr:rowOff>104775</xdr:rowOff>
    </xdr:to>
    <xdr:sp>
      <xdr:nvSpPr>
        <xdr:cNvPr id="15" name="Line 80"/>
        <xdr:cNvSpPr>
          <a:spLocks/>
        </xdr:cNvSpPr>
      </xdr:nvSpPr>
      <xdr:spPr>
        <a:xfrm>
          <a:off x="4219575" y="1724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9525</xdr:rowOff>
    </xdr:from>
    <xdr:to>
      <xdr:col>6</xdr:col>
      <xdr:colOff>266700</xdr:colOff>
      <xdr:row>10</xdr:row>
      <xdr:rowOff>95250</xdr:rowOff>
    </xdr:to>
    <xdr:sp>
      <xdr:nvSpPr>
        <xdr:cNvPr id="16" name="Line 81"/>
        <xdr:cNvSpPr>
          <a:spLocks/>
        </xdr:cNvSpPr>
      </xdr:nvSpPr>
      <xdr:spPr>
        <a:xfrm flipV="1">
          <a:off x="4381500" y="1628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19050</xdr:rowOff>
    </xdr:from>
    <xdr:to>
      <xdr:col>6</xdr:col>
      <xdr:colOff>95250</xdr:colOff>
      <xdr:row>10</xdr:row>
      <xdr:rowOff>104775</xdr:rowOff>
    </xdr:to>
    <xdr:sp>
      <xdr:nvSpPr>
        <xdr:cNvPr id="17" name="Line 82"/>
        <xdr:cNvSpPr>
          <a:spLocks/>
        </xdr:cNvSpPr>
      </xdr:nvSpPr>
      <xdr:spPr>
        <a:xfrm flipV="1">
          <a:off x="4210050" y="16383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428625</xdr:colOff>
      <xdr:row>11</xdr:row>
      <xdr:rowOff>152400</xdr:rowOff>
    </xdr:to>
    <xdr:sp>
      <xdr:nvSpPr>
        <xdr:cNvPr id="18" name="Line 84"/>
        <xdr:cNvSpPr>
          <a:spLocks/>
        </xdr:cNvSpPr>
      </xdr:nvSpPr>
      <xdr:spPr>
        <a:xfrm>
          <a:off x="4381500" y="1933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85725</xdr:rowOff>
    </xdr:from>
    <xdr:to>
      <xdr:col>7</xdr:col>
      <xdr:colOff>428625</xdr:colOff>
      <xdr:row>12</xdr:row>
      <xdr:rowOff>85725</xdr:rowOff>
    </xdr:to>
    <xdr:sp>
      <xdr:nvSpPr>
        <xdr:cNvPr id="19" name="Line 85"/>
        <xdr:cNvSpPr>
          <a:spLocks/>
        </xdr:cNvSpPr>
      </xdr:nvSpPr>
      <xdr:spPr>
        <a:xfrm>
          <a:off x="4381500" y="20288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11</xdr:row>
      <xdr:rowOff>152400</xdr:rowOff>
    </xdr:from>
    <xdr:to>
      <xdr:col>7</xdr:col>
      <xdr:colOff>428625</xdr:colOff>
      <xdr:row>12</xdr:row>
      <xdr:rowOff>85725</xdr:rowOff>
    </xdr:to>
    <xdr:sp>
      <xdr:nvSpPr>
        <xdr:cNvPr id="20" name="Line 86"/>
        <xdr:cNvSpPr>
          <a:spLocks/>
        </xdr:cNvSpPr>
      </xdr:nvSpPr>
      <xdr:spPr>
        <a:xfrm flipH="1" flipV="1">
          <a:off x="5229225" y="1933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6</xdr:col>
      <xdr:colOff>266700</xdr:colOff>
      <xdr:row>12</xdr:row>
      <xdr:rowOff>85725</xdr:rowOff>
    </xdr:to>
    <xdr:sp>
      <xdr:nvSpPr>
        <xdr:cNvPr id="21" name="Line 87"/>
        <xdr:cNvSpPr>
          <a:spLocks/>
        </xdr:cNvSpPr>
      </xdr:nvSpPr>
      <xdr:spPr>
        <a:xfrm flipV="1">
          <a:off x="4381500" y="1933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57150</xdr:rowOff>
    </xdr:from>
    <xdr:to>
      <xdr:col>6</xdr:col>
      <xdr:colOff>266700</xdr:colOff>
      <xdr:row>12</xdr:row>
      <xdr:rowOff>9525</xdr:rowOff>
    </xdr:to>
    <xdr:sp>
      <xdr:nvSpPr>
        <xdr:cNvPr id="22" name="Line 88"/>
        <xdr:cNvSpPr>
          <a:spLocks/>
        </xdr:cNvSpPr>
      </xdr:nvSpPr>
      <xdr:spPr>
        <a:xfrm>
          <a:off x="4381500" y="1676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7</xdr:col>
      <xdr:colOff>19050</xdr:colOff>
      <xdr:row>14</xdr:row>
      <xdr:rowOff>47625</xdr:rowOff>
    </xdr:to>
    <xdr:sp>
      <xdr:nvSpPr>
        <xdr:cNvPr id="23" name="Line 89"/>
        <xdr:cNvSpPr>
          <a:spLocks/>
        </xdr:cNvSpPr>
      </xdr:nvSpPr>
      <xdr:spPr>
        <a:xfrm flipV="1">
          <a:off x="4819650" y="22288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13</xdr:row>
      <xdr:rowOff>133350</xdr:rowOff>
    </xdr:from>
    <xdr:to>
      <xdr:col>7</xdr:col>
      <xdr:colOff>247650</xdr:colOff>
      <xdr:row>14</xdr:row>
      <xdr:rowOff>57150</xdr:rowOff>
    </xdr:to>
    <xdr:sp>
      <xdr:nvSpPr>
        <xdr:cNvPr id="24" name="Line 90"/>
        <xdr:cNvSpPr>
          <a:spLocks/>
        </xdr:cNvSpPr>
      </xdr:nvSpPr>
      <xdr:spPr>
        <a:xfrm flipV="1">
          <a:off x="5048250" y="2238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7</xdr:col>
      <xdr:colOff>238125</xdr:colOff>
      <xdr:row>13</xdr:row>
      <xdr:rowOff>123825</xdr:rowOff>
    </xdr:to>
    <xdr:sp>
      <xdr:nvSpPr>
        <xdr:cNvPr id="25" name="Line 91"/>
        <xdr:cNvSpPr>
          <a:spLocks/>
        </xdr:cNvSpPr>
      </xdr:nvSpPr>
      <xdr:spPr>
        <a:xfrm flipH="1">
          <a:off x="48196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57150</xdr:rowOff>
    </xdr:from>
    <xdr:to>
      <xdr:col>7</xdr:col>
      <xdr:colOff>238125</xdr:colOff>
      <xdr:row>14</xdr:row>
      <xdr:rowOff>57150</xdr:rowOff>
    </xdr:to>
    <xdr:sp>
      <xdr:nvSpPr>
        <xdr:cNvPr id="26" name="Line 92"/>
        <xdr:cNvSpPr>
          <a:spLocks/>
        </xdr:cNvSpPr>
      </xdr:nvSpPr>
      <xdr:spPr>
        <a:xfrm flipH="1">
          <a:off x="4819650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95250</xdr:rowOff>
    </xdr:from>
    <xdr:to>
      <xdr:col>7</xdr:col>
      <xdr:colOff>247650</xdr:colOff>
      <xdr:row>14</xdr:row>
      <xdr:rowOff>47625</xdr:rowOff>
    </xdr:to>
    <xdr:sp>
      <xdr:nvSpPr>
        <xdr:cNvPr id="27" name="Line 93"/>
        <xdr:cNvSpPr>
          <a:spLocks/>
        </xdr:cNvSpPr>
      </xdr:nvSpPr>
      <xdr:spPr>
        <a:xfrm>
          <a:off x="5048250" y="2038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16</xdr:row>
      <xdr:rowOff>0</xdr:rowOff>
    </xdr:from>
    <xdr:to>
      <xdr:col>7</xdr:col>
      <xdr:colOff>257175</xdr:colOff>
      <xdr:row>16</xdr:row>
      <xdr:rowOff>85725</xdr:rowOff>
    </xdr:to>
    <xdr:sp>
      <xdr:nvSpPr>
        <xdr:cNvPr id="28" name="Line 95"/>
        <xdr:cNvSpPr>
          <a:spLocks/>
        </xdr:cNvSpPr>
      </xdr:nvSpPr>
      <xdr:spPr>
        <a:xfrm flipV="1">
          <a:off x="5057775" y="25908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152400</xdr:rowOff>
    </xdr:from>
    <xdr:to>
      <xdr:col>7</xdr:col>
      <xdr:colOff>428625</xdr:colOff>
      <xdr:row>16</xdr:row>
      <xdr:rowOff>76200</xdr:rowOff>
    </xdr:to>
    <xdr:sp>
      <xdr:nvSpPr>
        <xdr:cNvPr id="29" name="Line 96"/>
        <xdr:cNvSpPr>
          <a:spLocks/>
        </xdr:cNvSpPr>
      </xdr:nvSpPr>
      <xdr:spPr>
        <a:xfrm flipV="1">
          <a:off x="5229225" y="25812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0</xdr:rowOff>
    </xdr:from>
    <xdr:to>
      <xdr:col>7</xdr:col>
      <xdr:colOff>428625</xdr:colOff>
      <xdr:row>16</xdr:row>
      <xdr:rowOff>0</xdr:rowOff>
    </xdr:to>
    <xdr:sp>
      <xdr:nvSpPr>
        <xdr:cNvPr id="30" name="Line 97"/>
        <xdr:cNvSpPr>
          <a:spLocks/>
        </xdr:cNvSpPr>
      </xdr:nvSpPr>
      <xdr:spPr>
        <a:xfrm flipH="1">
          <a:off x="5067300" y="2590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85725</xdr:rowOff>
    </xdr:from>
    <xdr:to>
      <xdr:col>7</xdr:col>
      <xdr:colOff>428625</xdr:colOff>
      <xdr:row>16</xdr:row>
      <xdr:rowOff>85725</xdr:rowOff>
    </xdr:to>
    <xdr:sp>
      <xdr:nvSpPr>
        <xdr:cNvPr id="31" name="Line 98"/>
        <xdr:cNvSpPr>
          <a:spLocks/>
        </xdr:cNvSpPr>
      </xdr:nvSpPr>
      <xdr:spPr>
        <a:xfrm flipH="1">
          <a:off x="5067300" y="2676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85725</xdr:rowOff>
    </xdr:from>
    <xdr:to>
      <xdr:col>7</xdr:col>
      <xdr:colOff>428625</xdr:colOff>
      <xdr:row>18</xdr:row>
      <xdr:rowOff>0</xdr:rowOff>
    </xdr:to>
    <xdr:sp>
      <xdr:nvSpPr>
        <xdr:cNvPr id="32" name="Line 99"/>
        <xdr:cNvSpPr>
          <a:spLocks/>
        </xdr:cNvSpPr>
      </xdr:nvSpPr>
      <xdr:spPr>
        <a:xfrm>
          <a:off x="5229225" y="20288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18</xdr:row>
      <xdr:rowOff>0</xdr:rowOff>
    </xdr:from>
    <xdr:to>
      <xdr:col>7</xdr:col>
      <xdr:colOff>600075</xdr:colOff>
      <xdr:row>18</xdr:row>
      <xdr:rowOff>0</xdr:rowOff>
    </xdr:to>
    <xdr:sp>
      <xdr:nvSpPr>
        <xdr:cNvPr id="33" name="Line 100"/>
        <xdr:cNvSpPr>
          <a:spLocks/>
        </xdr:cNvSpPr>
      </xdr:nvSpPr>
      <xdr:spPr>
        <a:xfrm flipH="1">
          <a:off x="5238750" y="2914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18</xdr:row>
      <xdr:rowOff>85725</xdr:rowOff>
    </xdr:from>
    <xdr:to>
      <xdr:col>7</xdr:col>
      <xdr:colOff>600075</xdr:colOff>
      <xdr:row>18</xdr:row>
      <xdr:rowOff>85725</xdr:rowOff>
    </xdr:to>
    <xdr:sp>
      <xdr:nvSpPr>
        <xdr:cNvPr id="34" name="Line 101"/>
        <xdr:cNvSpPr>
          <a:spLocks/>
        </xdr:cNvSpPr>
      </xdr:nvSpPr>
      <xdr:spPr>
        <a:xfrm flipH="1">
          <a:off x="5238750" y="3000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0</xdr:rowOff>
    </xdr:from>
    <xdr:to>
      <xdr:col>7</xdr:col>
      <xdr:colOff>428625</xdr:colOff>
      <xdr:row>18</xdr:row>
      <xdr:rowOff>85725</xdr:rowOff>
    </xdr:to>
    <xdr:sp>
      <xdr:nvSpPr>
        <xdr:cNvPr id="35" name="Line 102"/>
        <xdr:cNvSpPr>
          <a:spLocks/>
        </xdr:cNvSpPr>
      </xdr:nvSpPr>
      <xdr:spPr>
        <a:xfrm flipH="1" flipV="1">
          <a:off x="5229225" y="2914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600075</xdr:colOff>
      <xdr:row>18</xdr:row>
      <xdr:rowOff>0</xdr:rowOff>
    </xdr:from>
    <xdr:to>
      <xdr:col>7</xdr:col>
      <xdr:colOff>600075</xdr:colOff>
      <xdr:row>18</xdr:row>
      <xdr:rowOff>85725</xdr:rowOff>
    </xdr:to>
    <xdr:sp>
      <xdr:nvSpPr>
        <xdr:cNvPr id="36" name="Line 103"/>
        <xdr:cNvSpPr>
          <a:spLocks/>
        </xdr:cNvSpPr>
      </xdr:nvSpPr>
      <xdr:spPr>
        <a:xfrm flipH="1" flipV="1">
          <a:off x="5400675" y="2914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7</xdr:col>
      <xdr:colOff>600075</xdr:colOff>
      <xdr:row>20</xdr:row>
      <xdr:rowOff>0</xdr:rowOff>
    </xdr:to>
    <xdr:sp>
      <xdr:nvSpPr>
        <xdr:cNvPr id="37" name="Line 104"/>
        <xdr:cNvSpPr>
          <a:spLocks/>
        </xdr:cNvSpPr>
      </xdr:nvSpPr>
      <xdr:spPr>
        <a:xfrm>
          <a:off x="2743200" y="32385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104775</xdr:rowOff>
    </xdr:from>
    <xdr:to>
      <xdr:col>7</xdr:col>
      <xdr:colOff>600075</xdr:colOff>
      <xdr:row>20</xdr:row>
      <xdr:rowOff>104775</xdr:rowOff>
    </xdr:to>
    <xdr:sp>
      <xdr:nvSpPr>
        <xdr:cNvPr id="38" name="Line 105"/>
        <xdr:cNvSpPr>
          <a:spLocks/>
        </xdr:cNvSpPr>
      </xdr:nvSpPr>
      <xdr:spPr>
        <a:xfrm>
          <a:off x="2743200" y="33432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20</xdr:row>
      <xdr:rowOff>0</xdr:rowOff>
    </xdr:from>
    <xdr:to>
      <xdr:col>7</xdr:col>
      <xdr:colOff>590550</xdr:colOff>
      <xdr:row>20</xdr:row>
      <xdr:rowOff>85725</xdr:rowOff>
    </xdr:to>
    <xdr:sp>
      <xdr:nvSpPr>
        <xdr:cNvPr id="39" name="Line 106"/>
        <xdr:cNvSpPr>
          <a:spLocks/>
        </xdr:cNvSpPr>
      </xdr:nvSpPr>
      <xdr:spPr>
        <a:xfrm flipH="1" flipV="1">
          <a:off x="5391150" y="3238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18</xdr:row>
      <xdr:rowOff>47625</xdr:rowOff>
    </xdr:from>
    <xdr:to>
      <xdr:col>7</xdr:col>
      <xdr:colOff>590550</xdr:colOff>
      <xdr:row>24</xdr:row>
      <xdr:rowOff>66675</xdr:rowOff>
    </xdr:to>
    <xdr:sp>
      <xdr:nvSpPr>
        <xdr:cNvPr id="40" name="Line 107"/>
        <xdr:cNvSpPr>
          <a:spLocks/>
        </xdr:cNvSpPr>
      </xdr:nvSpPr>
      <xdr:spPr>
        <a:xfrm>
          <a:off x="5391150" y="2962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0</xdr:rowOff>
    </xdr:from>
    <xdr:to>
      <xdr:col>9</xdr:col>
      <xdr:colOff>590550</xdr:colOff>
      <xdr:row>22</xdr:row>
      <xdr:rowOff>0</xdr:rowOff>
    </xdr:to>
    <xdr:sp>
      <xdr:nvSpPr>
        <xdr:cNvPr id="41" name="Line 108"/>
        <xdr:cNvSpPr>
          <a:spLocks/>
        </xdr:cNvSpPr>
      </xdr:nvSpPr>
      <xdr:spPr>
        <a:xfrm>
          <a:off x="5391150" y="3562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85725</xdr:rowOff>
    </xdr:from>
    <xdr:to>
      <xdr:col>9</xdr:col>
      <xdr:colOff>590550</xdr:colOff>
      <xdr:row>22</xdr:row>
      <xdr:rowOff>85725</xdr:rowOff>
    </xdr:to>
    <xdr:sp>
      <xdr:nvSpPr>
        <xdr:cNvPr id="42" name="Line 109"/>
        <xdr:cNvSpPr>
          <a:spLocks/>
        </xdr:cNvSpPr>
      </xdr:nvSpPr>
      <xdr:spPr>
        <a:xfrm>
          <a:off x="5391150" y="3648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24</xdr:row>
      <xdr:rowOff>0</xdr:rowOff>
    </xdr:from>
    <xdr:to>
      <xdr:col>9</xdr:col>
      <xdr:colOff>590550</xdr:colOff>
      <xdr:row>24</xdr:row>
      <xdr:rowOff>0</xdr:rowOff>
    </xdr:to>
    <xdr:sp>
      <xdr:nvSpPr>
        <xdr:cNvPr id="43" name="Line 110"/>
        <xdr:cNvSpPr>
          <a:spLocks/>
        </xdr:cNvSpPr>
      </xdr:nvSpPr>
      <xdr:spPr>
        <a:xfrm>
          <a:off x="5391150" y="3886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24</xdr:row>
      <xdr:rowOff>85725</xdr:rowOff>
    </xdr:from>
    <xdr:to>
      <xdr:col>9</xdr:col>
      <xdr:colOff>590550</xdr:colOff>
      <xdr:row>24</xdr:row>
      <xdr:rowOff>85725</xdr:rowOff>
    </xdr:to>
    <xdr:sp>
      <xdr:nvSpPr>
        <xdr:cNvPr id="44" name="Line 112"/>
        <xdr:cNvSpPr>
          <a:spLocks/>
        </xdr:cNvSpPr>
      </xdr:nvSpPr>
      <xdr:spPr>
        <a:xfrm>
          <a:off x="5391150" y="39719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0</xdr:rowOff>
    </xdr:from>
    <xdr:to>
      <xdr:col>7</xdr:col>
      <xdr:colOff>590550</xdr:colOff>
      <xdr:row>22</xdr:row>
      <xdr:rowOff>76200</xdr:rowOff>
    </xdr:to>
    <xdr:sp>
      <xdr:nvSpPr>
        <xdr:cNvPr id="45" name="Line 113"/>
        <xdr:cNvSpPr>
          <a:spLocks/>
        </xdr:cNvSpPr>
      </xdr:nvSpPr>
      <xdr:spPr>
        <a:xfrm>
          <a:off x="5391150" y="3562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22</xdr:row>
      <xdr:rowOff>0</xdr:rowOff>
    </xdr:from>
    <xdr:to>
      <xdr:col>9</xdr:col>
      <xdr:colOff>590550</xdr:colOff>
      <xdr:row>22</xdr:row>
      <xdr:rowOff>85725</xdr:rowOff>
    </xdr:to>
    <xdr:sp>
      <xdr:nvSpPr>
        <xdr:cNvPr id="46" name="Line 114"/>
        <xdr:cNvSpPr>
          <a:spLocks/>
        </xdr:cNvSpPr>
      </xdr:nvSpPr>
      <xdr:spPr>
        <a:xfrm>
          <a:off x="6762750" y="3562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24</xdr:row>
      <xdr:rowOff>0</xdr:rowOff>
    </xdr:from>
    <xdr:to>
      <xdr:col>9</xdr:col>
      <xdr:colOff>590550</xdr:colOff>
      <xdr:row>24</xdr:row>
      <xdr:rowOff>85725</xdr:rowOff>
    </xdr:to>
    <xdr:sp>
      <xdr:nvSpPr>
        <xdr:cNvPr id="47" name="Line 115"/>
        <xdr:cNvSpPr>
          <a:spLocks/>
        </xdr:cNvSpPr>
      </xdr:nvSpPr>
      <xdr:spPr>
        <a:xfrm>
          <a:off x="6762750" y="38862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24</xdr:row>
      <xdr:rowOff>0</xdr:rowOff>
    </xdr:from>
    <xdr:to>
      <xdr:col>7</xdr:col>
      <xdr:colOff>590550</xdr:colOff>
      <xdr:row>24</xdr:row>
      <xdr:rowOff>85725</xdr:rowOff>
    </xdr:to>
    <xdr:sp>
      <xdr:nvSpPr>
        <xdr:cNvPr id="48" name="Line 116"/>
        <xdr:cNvSpPr>
          <a:spLocks/>
        </xdr:cNvSpPr>
      </xdr:nvSpPr>
      <xdr:spPr>
        <a:xfrm>
          <a:off x="5391150" y="38862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26</xdr:row>
      <xdr:rowOff>0</xdr:rowOff>
    </xdr:from>
    <xdr:to>
      <xdr:col>10</xdr:col>
      <xdr:colOff>581025</xdr:colOff>
      <xdr:row>26</xdr:row>
      <xdr:rowOff>0</xdr:rowOff>
    </xdr:to>
    <xdr:sp>
      <xdr:nvSpPr>
        <xdr:cNvPr id="49" name="Line 117"/>
        <xdr:cNvSpPr>
          <a:spLocks/>
        </xdr:cNvSpPr>
      </xdr:nvSpPr>
      <xdr:spPr>
        <a:xfrm>
          <a:off x="6762750" y="4210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581025</xdr:colOff>
      <xdr:row>26</xdr:row>
      <xdr:rowOff>104775</xdr:rowOff>
    </xdr:from>
    <xdr:to>
      <xdr:col>10</xdr:col>
      <xdr:colOff>581025</xdr:colOff>
      <xdr:row>26</xdr:row>
      <xdr:rowOff>104775</xdr:rowOff>
    </xdr:to>
    <xdr:sp>
      <xdr:nvSpPr>
        <xdr:cNvPr id="50" name="Line 118"/>
        <xdr:cNvSpPr>
          <a:spLocks/>
        </xdr:cNvSpPr>
      </xdr:nvSpPr>
      <xdr:spPr>
        <a:xfrm>
          <a:off x="6753225" y="4314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581025</xdr:colOff>
      <xdr:row>26</xdr:row>
      <xdr:rowOff>0</xdr:rowOff>
    </xdr:from>
    <xdr:to>
      <xdr:col>9</xdr:col>
      <xdr:colOff>581025</xdr:colOff>
      <xdr:row>26</xdr:row>
      <xdr:rowOff>104775</xdr:rowOff>
    </xdr:to>
    <xdr:sp>
      <xdr:nvSpPr>
        <xdr:cNvPr id="51" name="Line 119"/>
        <xdr:cNvSpPr>
          <a:spLocks/>
        </xdr:cNvSpPr>
      </xdr:nvSpPr>
      <xdr:spPr>
        <a:xfrm>
          <a:off x="6753225" y="4210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26</xdr:row>
      <xdr:rowOff>0</xdr:rowOff>
    </xdr:from>
    <xdr:to>
      <xdr:col>10</xdr:col>
      <xdr:colOff>581025</xdr:colOff>
      <xdr:row>26</xdr:row>
      <xdr:rowOff>95250</xdr:rowOff>
    </xdr:to>
    <xdr:sp>
      <xdr:nvSpPr>
        <xdr:cNvPr id="52" name="Line 120"/>
        <xdr:cNvSpPr>
          <a:spLocks/>
        </xdr:cNvSpPr>
      </xdr:nvSpPr>
      <xdr:spPr>
        <a:xfrm>
          <a:off x="7439025" y="421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28</xdr:row>
      <xdr:rowOff>9525</xdr:rowOff>
    </xdr:from>
    <xdr:to>
      <xdr:col>11</xdr:col>
      <xdr:colOff>390525</xdr:colOff>
      <xdr:row>28</xdr:row>
      <xdr:rowOff>9525</xdr:rowOff>
    </xdr:to>
    <xdr:sp>
      <xdr:nvSpPr>
        <xdr:cNvPr id="53" name="Line 121"/>
        <xdr:cNvSpPr>
          <a:spLocks/>
        </xdr:cNvSpPr>
      </xdr:nvSpPr>
      <xdr:spPr>
        <a:xfrm>
          <a:off x="7439025" y="4543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28</xdr:row>
      <xdr:rowOff>114300</xdr:rowOff>
    </xdr:from>
    <xdr:to>
      <xdr:col>11</xdr:col>
      <xdr:colOff>390525</xdr:colOff>
      <xdr:row>28</xdr:row>
      <xdr:rowOff>114300</xdr:rowOff>
    </xdr:to>
    <xdr:sp>
      <xdr:nvSpPr>
        <xdr:cNvPr id="54" name="Line 122"/>
        <xdr:cNvSpPr>
          <a:spLocks/>
        </xdr:cNvSpPr>
      </xdr:nvSpPr>
      <xdr:spPr>
        <a:xfrm>
          <a:off x="744855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28</xdr:row>
      <xdr:rowOff>9525</xdr:rowOff>
    </xdr:from>
    <xdr:to>
      <xdr:col>10</xdr:col>
      <xdr:colOff>581025</xdr:colOff>
      <xdr:row>28</xdr:row>
      <xdr:rowOff>114300</xdr:rowOff>
    </xdr:to>
    <xdr:sp>
      <xdr:nvSpPr>
        <xdr:cNvPr id="55" name="Line 123"/>
        <xdr:cNvSpPr>
          <a:spLocks/>
        </xdr:cNvSpPr>
      </xdr:nvSpPr>
      <xdr:spPr>
        <a:xfrm>
          <a:off x="7439025" y="4543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390525</xdr:colOff>
      <xdr:row>28</xdr:row>
      <xdr:rowOff>9525</xdr:rowOff>
    </xdr:from>
    <xdr:to>
      <xdr:col>11</xdr:col>
      <xdr:colOff>390525</xdr:colOff>
      <xdr:row>28</xdr:row>
      <xdr:rowOff>114300</xdr:rowOff>
    </xdr:to>
    <xdr:sp>
      <xdr:nvSpPr>
        <xdr:cNvPr id="56" name="Line 124"/>
        <xdr:cNvSpPr>
          <a:spLocks/>
        </xdr:cNvSpPr>
      </xdr:nvSpPr>
      <xdr:spPr>
        <a:xfrm>
          <a:off x="7934325" y="4543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30</xdr:row>
      <xdr:rowOff>0</xdr:rowOff>
    </xdr:from>
    <xdr:to>
      <xdr:col>11</xdr:col>
      <xdr:colOff>600075</xdr:colOff>
      <xdr:row>30</xdr:row>
      <xdr:rowOff>0</xdr:rowOff>
    </xdr:to>
    <xdr:sp>
      <xdr:nvSpPr>
        <xdr:cNvPr id="57" name="Line 125"/>
        <xdr:cNvSpPr>
          <a:spLocks/>
        </xdr:cNvSpPr>
      </xdr:nvSpPr>
      <xdr:spPr>
        <a:xfrm>
          <a:off x="7915275" y="4857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30</xdr:row>
      <xdr:rowOff>123825</xdr:rowOff>
    </xdr:from>
    <xdr:to>
      <xdr:col>11</xdr:col>
      <xdr:colOff>600075</xdr:colOff>
      <xdr:row>30</xdr:row>
      <xdr:rowOff>123825</xdr:rowOff>
    </xdr:to>
    <xdr:sp>
      <xdr:nvSpPr>
        <xdr:cNvPr id="58" name="Line 126"/>
        <xdr:cNvSpPr>
          <a:spLocks/>
        </xdr:cNvSpPr>
      </xdr:nvSpPr>
      <xdr:spPr>
        <a:xfrm>
          <a:off x="7915275" y="4981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30</xdr:row>
      <xdr:rowOff>0</xdr:rowOff>
    </xdr:from>
    <xdr:to>
      <xdr:col>11</xdr:col>
      <xdr:colOff>371475</xdr:colOff>
      <xdr:row>30</xdr:row>
      <xdr:rowOff>123825</xdr:rowOff>
    </xdr:to>
    <xdr:sp>
      <xdr:nvSpPr>
        <xdr:cNvPr id="59" name="Line 127"/>
        <xdr:cNvSpPr>
          <a:spLocks/>
        </xdr:cNvSpPr>
      </xdr:nvSpPr>
      <xdr:spPr>
        <a:xfrm>
          <a:off x="7915275" y="4857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600075</xdr:colOff>
      <xdr:row>30</xdr:row>
      <xdr:rowOff>0</xdr:rowOff>
    </xdr:from>
    <xdr:to>
      <xdr:col>11</xdr:col>
      <xdr:colOff>600075</xdr:colOff>
      <xdr:row>30</xdr:row>
      <xdr:rowOff>123825</xdr:rowOff>
    </xdr:to>
    <xdr:sp>
      <xdr:nvSpPr>
        <xdr:cNvPr id="60" name="Line 128"/>
        <xdr:cNvSpPr>
          <a:spLocks/>
        </xdr:cNvSpPr>
      </xdr:nvSpPr>
      <xdr:spPr>
        <a:xfrm>
          <a:off x="8143875" y="4857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26</xdr:row>
      <xdr:rowOff>95250</xdr:rowOff>
    </xdr:from>
    <xdr:to>
      <xdr:col>10</xdr:col>
      <xdr:colOff>581025</xdr:colOff>
      <xdr:row>28</xdr:row>
      <xdr:rowOff>9525</xdr:rowOff>
    </xdr:to>
    <xdr:sp>
      <xdr:nvSpPr>
        <xdr:cNvPr id="61" name="Line 129"/>
        <xdr:cNvSpPr>
          <a:spLocks/>
        </xdr:cNvSpPr>
      </xdr:nvSpPr>
      <xdr:spPr>
        <a:xfrm>
          <a:off x="7439025" y="4305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28</xdr:row>
      <xdr:rowOff>104775</xdr:rowOff>
    </xdr:from>
    <xdr:to>
      <xdr:col>11</xdr:col>
      <xdr:colOff>371475</xdr:colOff>
      <xdr:row>30</xdr:row>
      <xdr:rowOff>19050</xdr:rowOff>
    </xdr:to>
    <xdr:sp>
      <xdr:nvSpPr>
        <xdr:cNvPr id="62" name="Line 130"/>
        <xdr:cNvSpPr>
          <a:spLocks/>
        </xdr:cNvSpPr>
      </xdr:nvSpPr>
      <xdr:spPr>
        <a:xfrm>
          <a:off x="7915275" y="4638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22</xdr:row>
      <xdr:rowOff>95250</xdr:rowOff>
    </xdr:from>
    <xdr:to>
      <xdr:col>9</xdr:col>
      <xdr:colOff>590550</xdr:colOff>
      <xdr:row>24</xdr:row>
      <xdr:rowOff>9525</xdr:rowOff>
    </xdr:to>
    <xdr:sp>
      <xdr:nvSpPr>
        <xdr:cNvPr id="63" name="Line 131"/>
        <xdr:cNvSpPr>
          <a:spLocks/>
        </xdr:cNvSpPr>
      </xdr:nvSpPr>
      <xdr:spPr>
        <a:xfrm>
          <a:off x="6762750" y="3657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B1" sqref="B1"/>
    </sheetView>
  </sheetViews>
  <sheetFormatPr defaultColWidth="9.00390625" defaultRowHeight="12.75"/>
  <cols>
    <col min="1" max="1" width="19.875" style="0" customWidth="1"/>
    <col min="6" max="6" width="20.25390625" style="0" customWidth="1"/>
    <col min="8" max="8" width="16.875" style="0" customWidth="1"/>
  </cols>
  <sheetData>
    <row r="1" ht="13.5" thickBot="1"/>
    <row r="2" spans="1:9" ht="12.75">
      <c r="A2" s="2" t="s">
        <v>0</v>
      </c>
      <c r="B2" s="3">
        <v>7</v>
      </c>
      <c r="C2" s="3"/>
      <c r="D2" s="4"/>
      <c r="F2" s="14" t="s">
        <v>26</v>
      </c>
      <c r="G2" s="17"/>
      <c r="H2" s="18" t="s">
        <v>27</v>
      </c>
      <c r="I2" s="4"/>
    </row>
    <row r="3" spans="1:9" ht="12.75">
      <c r="A3" s="5" t="s">
        <v>1</v>
      </c>
      <c r="B3" s="30">
        <v>52</v>
      </c>
      <c r="C3" s="1"/>
      <c r="D3" s="6"/>
      <c r="F3" s="15" t="s">
        <v>17</v>
      </c>
      <c r="G3" s="13">
        <v>16</v>
      </c>
      <c r="H3" s="12" t="s">
        <v>28</v>
      </c>
      <c r="I3" s="16">
        <v>3</v>
      </c>
    </row>
    <row r="4" spans="1:9" ht="12.75">
      <c r="A4" s="5" t="s">
        <v>2</v>
      </c>
      <c r="B4" s="30">
        <v>128</v>
      </c>
      <c r="C4" s="1"/>
      <c r="D4" s="6"/>
      <c r="F4" s="15" t="s">
        <v>18</v>
      </c>
      <c r="G4" s="13">
        <v>2</v>
      </c>
      <c r="H4" s="12" t="s">
        <v>30</v>
      </c>
      <c r="I4" s="16">
        <v>1</v>
      </c>
    </row>
    <row r="5" spans="1:9" ht="12.75">
      <c r="A5" s="5" t="s">
        <v>3</v>
      </c>
      <c r="B5" s="26">
        <v>16</v>
      </c>
      <c r="C5" s="1"/>
      <c r="D5" s="6"/>
      <c r="F5" s="15" t="s">
        <v>5</v>
      </c>
      <c r="G5" s="13">
        <v>1</v>
      </c>
      <c r="H5" s="12" t="s">
        <v>31</v>
      </c>
      <c r="I5" s="16">
        <v>1</v>
      </c>
    </row>
    <row r="6" spans="1:9" ht="12.75">
      <c r="A6" s="5" t="s">
        <v>4</v>
      </c>
      <c r="B6" s="26">
        <v>4</v>
      </c>
      <c r="C6" s="1"/>
      <c r="D6" s="6"/>
      <c r="F6" s="15" t="s">
        <v>6</v>
      </c>
      <c r="G6" s="13">
        <v>3</v>
      </c>
      <c r="H6" s="12" t="s">
        <v>29</v>
      </c>
      <c r="I6" s="16">
        <v>2</v>
      </c>
    </row>
    <row r="7" spans="1:9" ht="12.75">
      <c r="A7" s="5" t="s">
        <v>5</v>
      </c>
      <c r="B7" s="26">
        <v>2</v>
      </c>
      <c r="C7" s="1"/>
      <c r="D7" s="6"/>
      <c r="F7" s="15" t="s">
        <v>19</v>
      </c>
      <c r="G7" s="13">
        <v>1</v>
      </c>
      <c r="H7" s="12"/>
      <c r="I7" s="16"/>
    </row>
    <row r="8" spans="1:9" ht="12.75">
      <c r="A8" s="5" t="s">
        <v>6</v>
      </c>
      <c r="B8" s="26">
        <v>8</v>
      </c>
      <c r="C8" s="1"/>
      <c r="D8" s="6"/>
      <c r="F8" s="15" t="s">
        <v>20</v>
      </c>
      <c r="G8" s="13">
        <v>2</v>
      </c>
      <c r="H8" s="12"/>
      <c r="I8" s="16"/>
    </row>
    <row r="9" spans="1:9" ht="12.75">
      <c r="A9" s="5" t="s">
        <v>7</v>
      </c>
      <c r="B9" s="26">
        <v>2</v>
      </c>
      <c r="C9" s="1"/>
      <c r="D9" s="6"/>
      <c r="F9" s="15" t="s">
        <v>21</v>
      </c>
      <c r="G9" s="13">
        <v>7</v>
      </c>
      <c r="H9" s="12"/>
      <c r="I9" s="16"/>
    </row>
    <row r="10" spans="1:9" ht="12.75">
      <c r="A10" s="5" t="s">
        <v>8</v>
      </c>
      <c r="B10" s="26">
        <v>4</v>
      </c>
      <c r="C10" s="1"/>
      <c r="D10" s="6"/>
      <c r="F10" s="15" t="s">
        <v>22</v>
      </c>
      <c r="G10" s="13">
        <v>1</v>
      </c>
      <c r="H10" s="12"/>
      <c r="I10" s="16"/>
    </row>
    <row r="11" spans="1:9" ht="12.75">
      <c r="A11" s="5" t="s">
        <v>9</v>
      </c>
      <c r="B11" s="26">
        <v>14</v>
      </c>
      <c r="C11" s="1"/>
      <c r="D11" s="6"/>
      <c r="F11" s="15" t="s">
        <v>23</v>
      </c>
      <c r="G11" s="13">
        <v>16</v>
      </c>
      <c r="H11" s="12"/>
      <c r="I11" s="16"/>
    </row>
    <row r="12" spans="1:9" ht="12.75">
      <c r="A12" s="5" t="s">
        <v>10</v>
      </c>
      <c r="B12" s="30">
        <v>2</v>
      </c>
      <c r="C12" s="1"/>
      <c r="D12" s="6"/>
      <c r="F12" s="15" t="s">
        <v>12</v>
      </c>
      <c r="G12" s="13">
        <v>3</v>
      </c>
      <c r="H12" s="12"/>
      <c r="I12" s="16"/>
    </row>
    <row r="13" spans="1:9" ht="12.75">
      <c r="A13" s="5" t="s">
        <v>11</v>
      </c>
      <c r="B13" s="30">
        <v>32</v>
      </c>
      <c r="C13" s="1"/>
      <c r="D13" s="6"/>
      <c r="F13" s="15" t="s">
        <v>24</v>
      </c>
      <c r="G13" s="13">
        <v>4</v>
      </c>
      <c r="H13" s="12"/>
      <c r="I13" s="16"/>
    </row>
    <row r="14" spans="1:9" ht="12.75">
      <c r="A14" s="5" t="s">
        <v>12</v>
      </c>
      <c r="B14" s="30">
        <v>6</v>
      </c>
      <c r="C14" s="1"/>
      <c r="D14" s="6"/>
      <c r="F14" s="15" t="s">
        <v>25</v>
      </c>
      <c r="G14" s="13">
        <f>SUM(G3:G13)</f>
        <v>56</v>
      </c>
      <c r="H14" s="12"/>
      <c r="I14" s="16"/>
    </row>
    <row r="15" spans="1:9" ht="12.75">
      <c r="A15" s="5" t="s">
        <v>13</v>
      </c>
      <c r="B15" s="30">
        <v>8</v>
      </c>
      <c r="C15" s="1"/>
      <c r="D15" s="6"/>
      <c r="F15" s="15" t="s">
        <v>32</v>
      </c>
      <c r="G15" s="13">
        <f>G14*1.05</f>
        <v>58.800000000000004</v>
      </c>
      <c r="H15" s="12"/>
      <c r="I15" s="16"/>
    </row>
    <row r="16" spans="1:9" ht="12.75">
      <c r="A16" s="5" t="s">
        <v>14</v>
      </c>
      <c r="B16" s="1"/>
      <c r="C16" s="1"/>
      <c r="D16" s="6"/>
      <c r="F16" s="15" t="s">
        <v>33</v>
      </c>
      <c r="G16" s="13">
        <f>G15+I3</f>
        <v>61.800000000000004</v>
      </c>
      <c r="H16" s="1"/>
      <c r="I16" s="6"/>
    </row>
    <row r="17" spans="1:9" ht="13.5" thickBot="1">
      <c r="A17" s="5" t="s">
        <v>15</v>
      </c>
      <c r="B17" s="1">
        <v>2.5</v>
      </c>
      <c r="C17" s="1"/>
      <c r="D17" s="6"/>
      <c r="F17" s="19" t="s">
        <v>34</v>
      </c>
      <c r="G17" s="20">
        <f>G16/(45-(1.75*2+1+1))</f>
        <v>1.5645569620253166</v>
      </c>
      <c r="H17" s="8"/>
      <c r="I17" s="9"/>
    </row>
    <row r="18" spans="1:7" ht="13.5" thickBot="1">
      <c r="A18" s="7" t="s">
        <v>16</v>
      </c>
      <c r="B18" s="8">
        <v>45</v>
      </c>
      <c r="C18" s="8"/>
      <c r="D18" s="9"/>
      <c r="F18" s="10"/>
      <c r="G18" s="11"/>
    </row>
    <row r="19" ht="13.5" thickBot="1">
      <c r="G19">
        <f>G3+G4+G5+G6+G7+G8+G9</f>
        <v>32</v>
      </c>
    </row>
    <row r="20" spans="1:4" ht="13.5" thickBot="1">
      <c r="A20" s="10" t="s">
        <v>54</v>
      </c>
      <c r="B20" s="28">
        <f>G3+G4+G6+G5+G7+G8+G9</f>
        <v>32</v>
      </c>
      <c r="C20" s="29" t="s">
        <v>56</v>
      </c>
      <c r="D20" s="27"/>
    </row>
    <row r="21" spans="1:6" ht="13.5" thickBot="1">
      <c r="A21" s="10" t="s">
        <v>55</v>
      </c>
      <c r="B21" s="161" t="s">
        <v>59</v>
      </c>
      <c r="C21" s="162"/>
      <c r="D21" s="162"/>
      <c r="E21" s="162"/>
      <c r="F21" s="163"/>
    </row>
    <row r="23" spans="1:2" ht="12.75">
      <c r="A23" s="10" t="s">
        <v>57</v>
      </c>
      <c r="B23">
        <f>B6*10+2*21+B7*1.2+21+B8*4.2+21*3+B9*1.8+21+B10*3.4+21*2+B5*36+16*21+B11*8.5+21*7+2*33+1*58</f>
        <v>1584.2</v>
      </c>
    </row>
    <row r="24" spans="1:2" ht="12.75">
      <c r="A24" s="10" t="s">
        <v>58</v>
      </c>
      <c r="B24">
        <f>B12*1.5+21+B13*4.1+21*G11+B14*5.4+21*G12+B15*1.5+21*G13+I6*4+58*1+4*33</f>
        <v>880.6</v>
      </c>
    </row>
  </sheetData>
  <mergeCells count="1">
    <mergeCell ref="B21:F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5">
      <selection activeCell="B20" sqref="B20"/>
    </sheetView>
  </sheetViews>
  <sheetFormatPr defaultColWidth="9.00390625" defaultRowHeight="12.75"/>
  <cols>
    <col min="1" max="1" width="21.00390625" style="0" customWidth="1"/>
    <col min="2" max="2" width="11.75390625" style="0" customWidth="1"/>
    <col min="3" max="3" width="11.125" style="0" customWidth="1"/>
    <col min="4" max="5" width="10.125" style="0" customWidth="1"/>
  </cols>
  <sheetData>
    <row r="1" spans="1:9" ht="12.75">
      <c r="A1" s="236" t="s">
        <v>64</v>
      </c>
      <c r="B1" s="236"/>
      <c r="C1" s="236"/>
      <c r="D1" s="236"/>
      <c r="E1" s="236"/>
      <c r="F1" s="153"/>
      <c r="G1" s="153"/>
      <c r="H1" s="153"/>
      <c r="I1" s="153"/>
    </row>
    <row r="2" spans="1:5" ht="12.75">
      <c r="A2" s="230" t="s">
        <v>286</v>
      </c>
      <c r="B2" s="230"/>
      <c r="C2" s="230"/>
      <c r="D2" s="230"/>
      <c r="E2" s="230"/>
    </row>
    <row r="3" spans="1:5" ht="12.75">
      <c r="A3" s="1" t="s">
        <v>65</v>
      </c>
      <c r="B3" s="1" t="s">
        <v>73</v>
      </c>
      <c r="C3" s="1" t="s">
        <v>74</v>
      </c>
      <c r="D3" s="1" t="s">
        <v>75</v>
      </c>
      <c r="E3" s="1" t="s">
        <v>223</v>
      </c>
    </row>
    <row r="4" spans="1:5" ht="12.75">
      <c r="A4" s="1" t="s">
        <v>3</v>
      </c>
      <c r="B4" s="1">
        <v>304</v>
      </c>
      <c r="C4" s="1">
        <v>64</v>
      </c>
      <c r="D4" s="1">
        <v>192</v>
      </c>
      <c r="E4" s="1">
        <v>36</v>
      </c>
    </row>
    <row r="5" spans="1:5" ht="12.75">
      <c r="A5" s="1" t="s">
        <v>66</v>
      </c>
      <c r="B5" s="1">
        <v>35.2</v>
      </c>
      <c r="C5" s="1">
        <v>8</v>
      </c>
      <c r="D5" s="1"/>
      <c r="E5" s="1">
        <v>192</v>
      </c>
    </row>
    <row r="6" spans="1:5" ht="12.75">
      <c r="A6" s="1" t="s">
        <v>5</v>
      </c>
      <c r="B6" s="1">
        <v>8.8</v>
      </c>
      <c r="C6" s="1">
        <v>32</v>
      </c>
      <c r="D6" s="1"/>
      <c r="E6" s="1">
        <v>16</v>
      </c>
    </row>
    <row r="7" spans="1:5" ht="12.75">
      <c r="A7" s="1" t="s">
        <v>6</v>
      </c>
      <c r="B7" s="1">
        <v>70.4</v>
      </c>
      <c r="C7" s="1">
        <v>8</v>
      </c>
      <c r="D7" s="1"/>
      <c r="E7" s="1">
        <v>192</v>
      </c>
    </row>
    <row r="8" spans="1:5" ht="12.75">
      <c r="A8" s="1" t="s">
        <v>67</v>
      </c>
      <c r="B8" s="1">
        <v>8.8</v>
      </c>
      <c r="C8" s="1">
        <v>56</v>
      </c>
      <c r="D8" s="1"/>
      <c r="E8" s="1">
        <v>16</v>
      </c>
    </row>
    <row r="9" spans="1:5" ht="12.75">
      <c r="A9" s="1" t="s">
        <v>68</v>
      </c>
      <c r="B9" s="1">
        <v>17.6</v>
      </c>
      <c r="C9" s="1">
        <v>16</v>
      </c>
      <c r="D9" s="1"/>
      <c r="E9" s="1">
        <v>64</v>
      </c>
    </row>
    <row r="10" spans="1:5" ht="12.75">
      <c r="A10" s="1" t="s">
        <v>69</v>
      </c>
      <c r="B10" s="1">
        <v>8.8</v>
      </c>
      <c r="C10" s="1">
        <v>56</v>
      </c>
      <c r="D10" s="1"/>
      <c r="E10" s="1">
        <v>192</v>
      </c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 t="s">
        <v>72</v>
      </c>
      <c r="B15" s="1">
        <f>SUM(B4:B14)</f>
        <v>453.6</v>
      </c>
      <c r="C15" s="1">
        <f>SUM(C4:C14)</f>
        <v>240</v>
      </c>
      <c r="D15" s="1">
        <f>D4</f>
        <v>192</v>
      </c>
      <c r="E15" s="12">
        <f>SUM(E4:E14)/23</f>
        <v>30.782608695652176</v>
      </c>
    </row>
    <row r="17" spans="1:5" ht="12.75">
      <c r="A17" s="231" t="s">
        <v>76</v>
      </c>
      <c r="B17" s="231"/>
      <c r="C17" s="231"/>
      <c r="D17" s="231"/>
      <c r="E17" s="231"/>
    </row>
    <row r="18" spans="1:5" ht="40.5" customHeight="1">
      <c r="A18" s="232" t="s">
        <v>121</v>
      </c>
      <c r="B18" s="234" t="s">
        <v>120</v>
      </c>
      <c r="C18" s="234"/>
      <c r="D18" s="234"/>
      <c r="E18" s="235"/>
    </row>
    <row r="19" spans="1:10" ht="0.75" customHeight="1" thickBot="1">
      <c r="A19" s="233"/>
      <c r="B19" s="57" t="s">
        <v>122</v>
      </c>
      <c r="C19" s="57" t="s">
        <v>123</v>
      </c>
      <c r="D19" s="154" t="s">
        <v>124</v>
      </c>
      <c r="E19" s="56"/>
      <c r="F19" s="33"/>
      <c r="G19" s="33"/>
      <c r="H19" s="31"/>
      <c r="I19" s="31"/>
      <c r="J19" s="33"/>
    </row>
    <row r="20" spans="1:5" ht="12.75">
      <c r="A20" s="1" t="s">
        <v>79</v>
      </c>
      <c r="B20" s="25">
        <f>80</f>
        <v>80</v>
      </c>
      <c r="C20" s="129">
        <v>18</v>
      </c>
      <c r="D20" s="155">
        <v>20</v>
      </c>
      <c r="E20" s="156"/>
    </row>
    <row r="21" spans="1:5" ht="38.25" customHeight="1">
      <c r="A21" s="34" t="s">
        <v>77</v>
      </c>
      <c r="B21" s="25">
        <f>4</f>
        <v>4</v>
      </c>
      <c r="C21" s="129"/>
      <c r="D21" s="157"/>
      <c r="E21" s="158"/>
    </row>
    <row r="22" spans="1:5" ht="12.75">
      <c r="A22" s="34" t="s">
        <v>80</v>
      </c>
      <c r="B22" s="25">
        <f>2</f>
        <v>2</v>
      </c>
      <c r="C22" s="129">
        <v>1</v>
      </c>
      <c r="D22" s="157"/>
      <c r="E22" s="158"/>
    </row>
    <row r="23" spans="1:5" ht="51" customHeight="1">
      <c r="A23" s="34" t="s">
        <v>125</v>
      </c>
      <c r="B23" s="25">
        <v>2</v>
      </c>
      <c r="C23" s="129">
        <v>1</v>
      </c>
      <c r="D23" s="157"/>
      <c r="E23" s="158"/>
    </row>
    <row r="24" spans="1:5" ht="25.5" customHeight="1">
      <c r="A24" s="34" t="s">
        <v>81</v>
      </c>
      <c r="B24" s="25">
        <v>2</v>
      </c>
      <c r="C24" s="129">
        <v>1</v>
      </c>
      <c r="D24" s="157"/>
      <c r="E24" s="158"/>
    </row>
    <row r="25" spans="1:5" ht="38.25" customHeight="1">
      <c r="A25" s="34" t="s">
        <v>82</v>
      </c>
      <c r="B25" s="25">
        <v>2</v>
      </c>
      <c r="C25" s="129">
        <v>1</v>
      </c>
      <c r="D25" s="157"/>
      <c r="E25" s="158"/>
    </row>
    <row r="26" spans="1:5" ht="12.75">
      <c r="A26" s="34" t="s">
        <v>83</v>
      </c>
      <c r="B26" s="25">
        <v>2</v>
      </c>
      <c r="C26" s="129">
        <v>1</v>
      </c>
      <c r="D26" s="157"/>
      <c r="E26" s="158"/>
    </row>
    <row r="27" spans="1:5" ht="12.75">
      <c r="A27" s="34" t="s">
        <v>84</v>
      </c>
      <c r="B27" s="25">
        <v>2</v>
      </c>
      <c r="C27" s="129"/>
      <c r="D27" s="157"/>
      <c r="E27" s="158"/>
    </row>
    <row r="28" spans="1:5" ht="12.75" customHeight="1">
      <c r="A28" s="34" t="s">
        <v>85</v>
      </c>
      <c r="B28" s="25">
        <v>2</v>
      </c>
      <c r="C28" s="129"/>
      <c r="D28" s="157"/>
      <c r="E28" s="158"/>
    </row>
    <row r="29" spans="1:5" ht="12.75" customHeight="1">
      <c r="A29" s="34" t="s">
        <v>86</v>
      </c>
      <c r="B29" s="25">
        <v>2</v>
      </c>
      <c r="C29" s="129"/>
      <c r="D29" s="157"/>
      <c r="E29" s="158"/>
    </row>
    <row r="30" spans="1:5" ht="18" customHeight="1">
      <c r="A30" s="34" t="s">
        <v>87</v>
      </c>
      <c r="B30" s="25">
        <v>4</v>
      </c>
      <c r="C30" s="129">
        <v>4</v>
      </c>
      <c r="D30" s="157"/>
      <c r="E30" s="158"/>
    </row>
    <row r="31" spans="1:5" ht="20.25" customHeight="1">
      <c r="A31" s="34" t="s">
        <v>88</v>
      </c>
      <c r="B31" s="25">
        <v>2</v>
      </c>
      <c r="C31" s="129">
        <v>1</v>
      </c>
      <c r="D31" s="157"/>
      <c r="E31" s="158"/>
    </row>
    <row r="32" spans="1:5" ht="38.25" customHeight="1">
      <c r="A32" s="34" t="s">
        <v>89</v>
      </c>
      <c r="B32" s="25">
        <v>2</v>
      </c>
      <c r="C32" s="129">
        <v>1</v>
      </c>
      <c r="D32" s="157"/>
      <c r="E32" s="158"/>
    </row>
    <row r="33" spans="1:5" ht="12.75">
      <c r="A33" s="34" t="s">
        <v>78</v>
      </c>
      <c r="B33" s="25">
        <v>4</v>
      </c>
      <c r="C33" s="129">
        <v>4</v>
      </c>
      <c r="D33" s="157"/>
      <c r="E33" s="158"/>
    </row>
    <row r="34" spans="1:5" ht="38.25" customHeight="1">
      <c r="A34" s="34" t="s">
        <v>90</v>
      </c>
      <c r="B34" s="25">
        <v>2</v>
      </c>
      <c r="C34" s="129">
        <v>1</v>
      </c>
      <c r="D34" s="157"/>
      <c r="E34" s="158"/>
    </row>
    <row r="35" spans="1:5" ht="13.5" thickBot="1">
      <c r="A35" s="34" t="s">
        <v>91</v>
      </c>
      <c r="B35" s="25">
        <v>2</v>
      </c>
      <c r="C35" s="129">
        <v>1</v>
      </c>
      <c r="D35" s="159"/>
      <c r="E35" s="160"/>
    </row>
  </sheetData>
  <mergeCells count="5">
    <mergeCell ref="A1:E1"/>
    <mergeCell ref="A2:E2"/>
    <mergeCell ref="A17:E17"/>
    <mergeCell ref="A18:A19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:I1"/>
    </sheetView>
  </sheetViews>
  <sheetFormatPr defaultColWidth="9.00390625" defaultRowHeight="12.75"/>
  <cols>
    <col min="1" max="5" width="15.125" style="0" customWidth="1"/>
    <col min="6" max="6" width="12.00390625" style="0" customWidth="1"/>
    <col min="7" max="7" width="7.375" style="0" customWidth="1"/>
    <col min="8" max="8" width="10.25390625" style="0" hidden="1" customWidth="1"/>
    <col min="9" max="9" width="15.125" style="0" hidden="1" customWidth="1"/>
  </cols>
  <sheetData>
    <row r="1" spans="1:9" ht="12.75">
      <c r="A1" s="236" t="s">
        <v>64</v>
      </c>
      <c r="B1" s="236"/>
      <c r="C1" s="236"/>
      <c r="D1" s="236"/>
      <c r="E1" s="236"/>
      <c r="F1" s="236"/>
      <c r="G1" s="236"/>
      <c r="H1" s="236"/>
      <c r="I1" s="236"/>
    </row>
    <row r="2" spans="1:5" ht="12.75">
      <c r="A2" s="230" t="s">
        <v>287</v>
      </c>
      <c r="B2" s="230"/>
      <c r="C2" s="230"/>
      <c r="D2" s="230"/>
      <c r="E2" s="230"/>
    </row>
    <row r="3" spans="1:5" ht="12.75">
      <c r="A3" s="1" t="s">
        <v>65</v>
      </c>
      <c r="B3" s="1" t="s">
        <v>73</v>
      </c>
      <c r="C3" s="1" t="s">
        <v>74</v>
      </c>
      <c r="D3" s="1" t="s">
        <v>75</v>
      </c>
      <c r="E3" s="1" t="s">
        <v>223</v>
      </c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66</v>
      </c>
      <c r="B5" s="1"/>
      <c r="C5" s="1"/>
      <c r="D5" s="1"/>
      <c r="E5" s="1"/>
    </row>
    <row r="6" spans="1:5" ht="12.75">
      <c r="A6" s="1" t="s">
        <v>5</v>
      </c>
      <c r="B6" s="1"/>
      <c r="C6" s="1"/>
      <c r="D6" s="1"/>
      <c r="E6" s="1"/>
    </row>
    <row r="7" spans="1:5" ht="12.75">
      <c r="A7" s="1" t="s">
        <v>6</v>
      </c>
      <c r="B7" s="1"/>
      <c r="C7" s="1"/>
      <c r="D7" s="1"/>
      <c r="E7" s="1"/>
    </row>
    <row r="8" spans="1:5" ht="12.75">
      <c r="A8" s="1" t="s">
        <v>67</v>
      </c>
      <c r="B8" s="1"/>
      <c r="C8" s="1"/>
      <c r="D8" s="1"/>
      <c r="E8" s="1"/>
    </row>
    <row r="9" spans="1:5" ht="12.75">
      <c r="A9" s="1" t="s">
        <v>68</v>
      </c>
      <c r="B9" s="1"/>
      <c r="C9" s="1"/>
      <c r="D9" s="1"/>
      <c r="E9" s="1"/>
    </row>
    <row r="10" spans="1:5" ht="12.75">
      <c r="A10" s="1" t="s">
        <v>69</v>
      </c>
      <c r="B10" s="1"/>
      <c r="C10" s="1"/>
      <c r="D10" s="1"/>
      <c r="E10" s="1"/>
    </row>
    <row r="11" spans="1:5" ht="12.75">
      <c r="A11" s="1" t="s">
        <v>10</v>
      </c>
      <c r="B11" s="1">
        <v>140.8</v>
      </c>
      <c r="C11" s="1">
        <v>8</v>
      </c>
      <c r="D11" s="1"/>
      <c r="E11" s="1">
        <v>16</v>
      </c>
    </row>
    <row r="12" spans="1:5" ht="12.75">
      <c r="A12" s="1" t="s">
        <v>11</v>
      </c>
      <c r="B12" s="1">
        <v>26.4</v>
      </c>
      <c r="C12" s="1">
        <v>128</v>
      </c>
      <c r="D12" s="1"/>
      <c r="E12" s="1">
        <v>768</v>
      </c>
    </row>
    <row r="13" spans="1:5" ht="12.75">
      <c r="A13" s="1" t="s">
        <v>70</v>
      </c>
      <c r="B13" s="1">
        <v>35.2</v>
      </c>
      <c r="C13" s="1">
        <v>24</v>
      </c>
      <c r="D13" s="1"/>
      <c r="E13" s="1">
        <v>144</v>
      </c>
    </row>
    <row r="14" spans="1:5" ht="12.75">
      <c r="A14" s="1" t="s">
        <v>71</v>
      </c>
      <c r="B14" s="1">
        <v>32</v>
      </c>
      <c r="C14" s="1">
        <v>32</v>
      </c>
      <c r="D14" s="1"/>
      <c r="E14" s="1">
        <v>64</v>
      </c>
    </row>
    <row r="15" spans="1:5" ht="12.75">
      <c r="A15" s="1" t="s">
        <v>72</v>
      </c>
      <c r="B15" s="1">
        <f>SUM(B4:B14)</f>
        <v>234.40000000000003</v>
      </c>
      <c r="C15" s="1">
        <f>SUM(C4:C14)</f>
        <v>192</v>
      </c>
      <c r="D15" s="1">
        <f>D4</f>
        <v>0</v>
      </c>
      <c r="E15" s="12">
        <f>SUM(E4:E14)/23</f>
        <v>43.130434782608695</v>
      </c>
    </row>
    <row r="17" spans="1:5" ht="12.75">
      <c r="A17" s="237" t="s">
        <v>76</v>
      </c>
      <c r="B17" s="237"/>
      <c r="C17" s="237"/>
      <c r="D17" s="237"/>
      <c r="E17" s="237"/>
    </row>
    <row r="18" spans="1:5" ht="12.75">
      <c r="A18" s="238" t="s">
        <v>121</v>
      </c>
      <c r="B18" s="240" t="s">
        <v>120</v>
      </c>
      <c r="C18" s="240"/>
      <c r="D18" s="240"/>
      <c r="E18" s="241"/>
    </row>
    <row r="19" spans="1:14" ht="51.75" customHeight="1">
      <c r="A19" s="239"/>
      <c r="B19" s="57" t="s">
        <v>122</v>
      </c>
      <c r="C19" s="57" t="s">
        <v>123</v>
      </c>
      <c r="D19" s="57" t="s">
        <v>124</v>
      </c>
      <c r="E19" s="56"/>
      <c r="F19" s="33"/>
      <c r="G19" s="33"/>
      <c r="H19" s="31"/>
      <c r="I19" s="31"/>
      <c r="J19" s="33"/>
      <c r="K19" s="33"/>
      <c r="L19" s="33"/>
      <c r="M19" s="33"/>
      <c r="N19" s="33"/>
    </row>
    <row r="20" spans="1:5" ht="12.75">
      <c r="A20" s="1" t="s">
        <v>79</v>
      </c>
      <c r="B20" s="25">
        <f>80+80</f>
        <v>160</v>
      </c>
      <c r="C20" s="25">
        <v>18</v>
      </c>
      <c r="D20" s="58">
        <v>20</v>
      </c>
      <c r="E20" s="23"/>
    </row>
    <row r="21" spans="1:5" ht="25.5">
      <c r="A21" s="34" t="s">
        <v>77</v>
      </c>
      <c r="B21" s="25">
        <f>4+4</f>
        <v>8</v>
      </c>
      <c r="C21" s="25"/>
      <c r="D21" s="58"/>
      <c r="E21" s="23"/>
    </row>
    <row r="22" spans="1:5" ht="12.75">
      <c r="A22" s="34" t="s">
        <v>80</v>
      </c>
      <c r="B22" s="25">
        <v>3</v>
      </c>
      <c r="C22" s="25">
        <v>1</v>
      </c>
      <c r="D22" s="58"/>
      <c r="E22" s="23"/>
    </row>
    <row r="23" spans="1:5" ht="38.25">
      <c r="A23" s="34" t="s">
        <v>125</v>
      </c>
      <c r="B23" s="25">
        <v>3</v>
      </c>
      <c r="C23" s="25">
        <v>1</v>
      </c>
      <c r="D23" s="58"/>
      <c r="E23" s="23"/>
    </row>
    <row r="24" spans="1:5" ht="12.75">
      <c r="A24" s="34" t="s">
        <v>81</v>
      </c>
      <c r="B24" s="25">
        <v>3</v>
      </c>
      <c r="C24" s="25">
        <v>1</v>
      </c>
      <c r="D24" s="58"/>
      <c r="E24" s="23"/>
    </row>
    <row r="25" spans="1:5" ht="25.5">
      <c r="A25" s="34" t="s">
        <v>82</v>
      </c>
      <c r="B25" s="25">
        <v>3</v>
      </c>
      <c r="C25" s="25">
        <v>1</v>
      </c>
      <c r="D25" s="58"/>
      <c r="E25" s="23"/>
    </row>
    <row r="26" spans="1:5" ht="12.75">
      <c r="A26" s="34" t="s">
        <v>83</v>
      </c>
      <c r="B26" s="25">
        <v>3</v>
      </c>
      <c r="C26" s="25">
        <v>1</v>
      </c>
      <c r="D26" s="58"/>
      <c r="E26" s="23"/>
    </row>
    <row r="27" spans="1:5" ht="12.75">
      <c r="A27" s="34" t="s">
        <v>84</v>
      </c>
      <c r="B27" s="25">
        <v>3</v>
      </c>
      <c r="C27" s="25"/>
      <c r="D27" s="58"/>
      <c r="E27" s="23"/>
    </row>
    <row r="28" spans="1:5" ht="25.5">
      <c r="A28" s="34" t="s">
        <v>85</v>
      </c>
      <c r="B28" s="25">
        <v>3</v>
      </c>
      <c r="C28" s="25"/>
      <c r="D28" s="58"/>
      <c r="E28" s="23"/>
    </row>
    <row r="29" spans="1:5" ht="25.5">
      <c r="A29" s="34" t="s">
        <v>86</v>
      </c>
      <c r="B29" s="25">
        <v>3</v>
      </c>
      <c r="C29" s="25"/>
      <c r="D29" s="58"/>
      <c r="E29" s="23"/>
    </row>
    <row r="30" spans="1:5" ht="12.75">
      <c r="A30" s="34" t="s">
        <v>87</v>
      </c>
      <c r="B30" s="25">
        <v>8</v>
      </c>
      <c r="C30" s="25">
        <v>4</v>
      </c>
      <c r="D30" s="58"/>
      <c r="E30" s="23"/>
    </row>
    <row r="31" spans="1:5" ht="12.75">
      <c r="A31" s="34" t="s">
        <v>88</v>
      </c>
      <c r="B31" s="25">
        <v>3</v>
      </c>
      <c r="C31" s="25">
        <v>1</v>
      </c>
      <c r="D31" s="58"/>
      <c r="E31" s="23"/>
    </row>
    <row r="32" spans="1:5" ht="25.5">
      <c r="A32" s="34" t="s">
        <v>89</v>
      </c>
      <c r="B32" s="25">
        <v>3</v>
      </c>
      <c r="C32" s="25">
        <v>1</v>
      </c>
      <c r="D32" s="58"/>
      <c r="E32" s="23"/>
    </row>
    <row r="33" spans="1:5" ht="12.75">
      <c r="A33" s="34" t="s">
        <v>78</v>
      </c>
      <c r="B33" s="25">
        <v>8</v>
      </c>
      <c r="C33" s="25">
        <v>4</v>
      </c>
      <c r="D33" s="58"/>
      <c r="E33" s="23"/>
    </row>
    <row r="34" spans="1:5" ht="25.5">
      <c r="A34" s="34" t="s">
        <v>90</v>
      </c>
      <c r="B34" s="25">
        <v>4</v>
      </c>
      <c r="C34" s="25">
        <v>1</v>
      </c>
      <c r="D34" s="58"/>
      <c r="E34" s="23"/>
    </row>
    <row r="35" spans="1:5" ht="12.75">
      <c r="A35" s="34" t="s">
        <v>91</v>
      </c>
      <c r="B35" s="25">
        <v>4</v>
      </c>
      <c r="C35" s="25">
        <v>1</v>
      </c>
      <c r="D35" s="58"/>
      <c r="E35" s="23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</sheetData>
  <mergeCells count="5">
    <mergeCell ref="A1:I1"/>
    <mergeCell ref="A17:E17"/>
    <mergeCell ref="A18:A19"/>
    <mergeCell ref="B18:E1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workbookViewId="0" topLeftCell="A1">
      <selection activeCell="K5" sqref="K5"/>
    </sheetView>
  </sheetViews>
  <sheetFormatPr defaultColWidth="9.00390625" defaultRowHeight="12.75"/>
  <cols>
    <col min="1" max="1" width="7.625" style="0" customWidth="1"/>
    <col min="2" max="2" width="12.375" style="0" customWidth="1"/>
    <col min="3" max="3" width="8.75390625" style="0" customWidth="1"/>
    <col min="4" max="4" width="5.375" style="0" customWidth="1"/>
    <col min="5" max="5" width="6.25390625" style="0" customWidth="1"/>
    <col min="6" max="6" width="6.00390625" style="0" customWidth="1"/>
    <col min="7" max="7" width="5.75390625" style="0" customWidth="1"/>
    <col min="8" max="8" width="5.375" style="0" customWidth="1"/>
    <col min="9" max="9" width="5.00390625" style="0" customWidth="1"/>
    <col min="10" max="10" width="5.375" style="0" customWidth="1"/>
    <col min="11" max="11" width="6.00390625" style="0" customWidth="1"/>
    <col min="12" max="13" width="5.75390625" style="0" customWidth="1"/>
    <col min="14" max="14" width="5.00390625" style="0" customWidth="1"/>
    <col min="15" max="15" width="5.875" style="0" customWidth="1"/>
    <col min="16" max="16" width="5.75390625" style="0" customWidth="1"/>
    <col min="17" max="17" width="11.625" style="0" customWidth="1"/>
    <col min="18" max="18" width="6.25390625" style="0" customWidth="1"/>
    <col min="19" max="20" width="5.875" style="0" customWidth="1"/>
    <col min="21" max="21" width="6.875" style="0" customWidth="1"/>
    <col min="22" max="22" width="6.75390625" style="0" customWidth="1"/>
    <col min="23" max="23" width="6.125" style="0" customWidth="1"/>
    <col min="24" max="24" width="7.375" style="0" customWidth="1"/>
    <col min="27" max="27" width="15.75390625" style="0" customWidth="1"/>
    <col min="28" max="28" width="9.75390625" style="0" customWidth="1"/>
  </cols>
  <sheetData>
    <row r="1" spans="7:29" ht="15" customHeight="1">
      <c r="G1" s="178" t="s">
        <v>290</v>
      </c>
      <c r="H1" s="178"/>
      <c r="I1" s="178"/>
      <c r="J1" s="178"/>
      <c r="K1" s="178"/>
      <c r="L1" s="178"/>
      <c r="M1" s="178"/>
      <c r="N1" s="178"/>
      <c r="O1" s="178"/>
      <c r="P1" s="178"/>
      <c r="AC1" s="38"/>
    </row>
    <row r="2" spans="2:29" ht="28.5" customHeight="1">
      <c r="B2" s="168" t="s">
        <v>284</v>
      </c>
      <c r="C2" s="168"/>
      <c r="AC2" s="42"/>
    </row>
    <row r="3" spans="2:5" ht="12.75">
      <c r="B3" s="169" t="s">
        <v>285</v>
      </c>
      <c r="C3" s="169"/>
      <c r="D3" s="169"/>
      <c r="E3" s="169"/>
    </row>
    <row r="6" spans="1:28" ht="12.75">
      <c r="A6" s="23"/>
      <c r="B6" s="41"/>
      <c r="C6" s="41"/>
      <c r="D6" s="41"/>
      <c r="E6" s="41"/>
      <c r="F6" s="52"/>
      <c r="G6" s="41"/>
      <c r="H6" s="41"/>
      <c r="I6" s="41"/>
      <c r="J6" s="41"/>
      <c r="K6" s="41"/>
      <c r="L6" s="41"/>
      <c r="M6" s="41"/>
      <c r="N6" s="52"/>
      <c r="O6" s="41"/>
      <c r="P6" s="41"/>
      <c r="Q6" s="55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12.75">
      <c r="A7" s="164" t="s">
        <v>96</v>
      </c>
      <c r="B7" s="165" t="s">
        <v>97</v>
      </c>
      <c r="C7" s="170" t="s">
        <v>37</v>
      </c>
      <c r="D7" s="171"/>
      <c r="E7" s="172"/>
      <c r="F7" s="170" t="s">
        <v>104</v>
      </c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73" t="s">
        <v>103</v>
      </c>
      <c r="R7" s="170" t="s">
        <v>43</v>
      </c>
      <c r="S7" s="171"/>
      <c r="T7" s="171"/>
      <c r="U7" s="171"/>
      <c r="V7" s="171"/>
      <c r="W7" s="171"/>
      <c r="X7" s="172"/>
      <c r="Y7" s="175" t="s">
        <v>111</v>
      </c>
      <c r="Z7" s="166" t="s">
        <v>112</v>
      </c>
      <c r="AA7" s="166" t="s">
        <v>113</v>
      </c>
      <c r="AB7" s="166" t="s">
        <v>119</v>
      </c>
    </row>
    <row r="8" spans="1:28" ht="99">
      <c r="A8" s="164"/>
      <c r="B8" s="165"/>
      <c r="C8" s="46" t="s">
        <v>98</v>
      </c>
      <c r="D8" s="47" t="s">
        <v>99</v>
      </c>
      <c r="E8" s="47" t="s">
        <v>100</v>
      </c>
      <c r="F8" s="40" t="s">
        <v>101</v>
      </c>
      <c r="G8" s="40" t="s">
        <v>66</v>
      </c>
      <c r="H8" s="40" t="s">
        <v>5</v>
      </c>
      <c r="I8" s="40" t="s">
        <v>6</v>
      </c>
      <c r="J8" s="40" t="s">
        <v>7</v>
      </c>
      <c r="K8" s="40" t="s">
        <v>8</v>
      </c>
      <c r="L8" s="40" t="s">
        <v>93</v>
      </c>
      <c r="M8" s="40" t="s">
        <v>10</v>
      </c>
      <c r="N8" s="40" t="s">
        <v>94</v>
      </c>
      <c r="O8" s="40" t="s">
        <v>102</v>
      </c>
      <c r="P8" s="40" t="s">
        <v>71</v>
      </c>
      <c r="Q8" s="174"/>
      <c r="R8" s="40" t="s">
        <v>105</v>
      </c>
      <c r="S8" s="40" t="s">
        <v>106</v>
      </c>
      <c r="T8" s="40" t="s">
        <v>107</v>
      </c>
      <c r="U8" s="40" t="s">
        <v>108</v>
      </c>
      <c r="V8" s="40" t="s">
        <v>47</v>
      </c>
      <c r="W8" s="40" t="s">
        <v>109</v>
      </c>
      <c r="X8" s="47" t="s">
        <v>110</v>
      </c>
      <c r="Y8" s="176"/>
      <c r="Z8" s="167"/>
      <c r="AA8" s="167"/>
      <c r="AB8" s="167"/>
    </row>
    <row r="9" spans="1:28" ht="12.75">
      <c r="A9" s="43">
        <v>21053</v>
      </c>
      <c r="B9" s="51" t="s">
        <v>114</v>
      </c>
      <c r="C9" s="54">
        <v>26</v>
      </c>
      <c r="D9" s="54">
        <v>56</v>
      </c>
      <c r="E9" s="54">
        <f>SUM(C9:D9)</f>
        <v>82</v>
      </c>
      <c r="F9" s="54">
        <f>16</f>
        <v>16</v>
      </c>
      <c r="G9" s="39">
        <v>4</v>
      </c>
      <c r="H9" s="54">
        <v>2</v>
      </c>
      <c r="I9" s="54">
        <v>8</v>
      </c>
      <c r="J9" s="54">
        <v>2</v>
      </c>
      <c r="K9" s="54">
        <v>4</v>
      </c>
      <c r="L9" s="54">
        <v>14</v>
      </c>
      <c r="M9" s="54"/>
      <c r="N9" s="54"/>
      <c r="O9" s="54"/>
      <c r="P9" s="54"/>
      <c r="Q9" s="44">
        <f>36*16+10*4+1.2*2+4.2*8+1.8*2+3.4*4+8.5*14</f>
        <v>788.2</v>
      </c>
      <c r="R9" s="54">
        <v>1</v>
      </c>
      <c r="S9" s="54">
        <v>1</v>
      </c>
      <c r="T9" s="54">
        <v>1</v>
      </c>
      <c r="U9" s="54">
        <v>1</v>
      </c>
      <c r="V9" s="54">
        <v>32</v>
      </c>
      <c r="W9" s="54" t="s">
        <v>61</v>
      </c>
      <c r="X9" s="54">
        <f>SUM(R9:W9)</f>
        <v>36</v>
      </c>
      <c r="Y9" s="54">
        <f>1.75+S9+T9+U9+V9*1.05</f>
        <v>38.35</v>
      </c>
      <c r="Z9" s="54">
        <f>Лист2!C21</f>
        <v>1584.2</v>
      </c>
      <c r="AA9" s="54" t="s">
        <v>118</v>
      </c>
      <c r="AB9" s="54" t="s">
        <v>63</v>
      </c>
    </row>
    <row r="10" spans="1:28" ht="12.75">
      <c r="A10" s="1">
        <v>21099</v>
      </c>
      <c r="B10" s="39" t="s">
        <v>115</v>
      </c>
      <c r="C10" s="54">
        <v>26</v>
      </c>
      <c r="D10" s="54">
        <f>56+16</f>
        <v>72</v>
      </c>
      <c r="E10" s="54">
        <f>D10+C10</f>
        <v>98</v>
      </c>
      <c r="F10" s="25"/>
      <c r="G10" s="39"/>
      <c r="H10" s="54"/>
      <c r="I10" s="54"/>
      <c r="J10" s="54"/>
      <c r="K10" s="54"/>
      <c r="L10" s="54"/>
      <c r="M10" s="54">
        <v>2</v>
      </c>
      <c r="N10" s="53">
        <v>32</v>
      </c>
      <c r="O10" s="54">
        <v>6</v>
      </c>
      <c r="P10" s="54">
        <v>8</v>
      </c>
      <c r="Q10" s="44">
        <f>M10*1.5+N10*4.1+O10*5.4+P11*1.5</f>
        <v>178.6</v>
      </c>
      <c r="R10" s="54">
        <v>1</v>
      </c>
      <c r="S10" s="54">
        <v>2</v>
      </c>
      <c r="T10" s="54">
        <v>1</v>
      </c>
      <c r="U10" s="54">
        <v>1</v>
      </c>
      <c r="V10" s="54">
        <v>24</v>
      </c>
      <c r="W10" s="54" t="s">
        <v>61</v>
      </c>
      <c r="X10" s="54">
        <f>SUM(R10:V10)</f>
        <v>29</v>
      </c>
      <c r="Y10" s="54">
        <v>33.7</v>
      </c>
      <c r="Z10" s="54">
        <f>Лист2!D21</f>
        <v>880.6</v>
      </c>
      <c r="AA10" s="54" t="s">
        <v>118</v>
      </c>
      <c r="AB10" s="54" t="s">
        <v>63</v>
      </c>
    </row>
    <row r="11" spans="1:28" ht="12.75">
      <c r="A11" s="1"/>
      <c r="B11" s="39" t="s">
        <v>116</v>
      </c>
      <c r="C11" s="54">
        <f>C10+C9</f>
        <v>52</v>
      </c>
      <c r="D11" s="54">
        <f>SUM(D9:D10)</f>
        <v>128</v>
      </c>
      <c r="E11" s="54">
        <f>SUM(E9:E10)</f>
        <v>180</v>
      </c>
      <c r="F11" s="54">
        <f aca="true" t="shared" si="0" ref="F11:L11">F9</f>
        <v>16</v>
      </c>
      <c r="G11" s="39">
        <f t="shared" si="0"/>
        <v>4</v>
      </c>
      <c r="H11" s="54">
        <f t="shared" si="0"/>
        <v>2</v>
      </c>
      <c r="I11" s="54">
        <f t="shared" si="0"/>
        <v>8</v>
      </c>
      <c r="J11" s="54">
        <f t="shared" si="0"/>
        <v>2</v>
      </c>
      <c r="K11" s="54">
        <f t="shared" si="0"/>
        <v>4</v>
      </c>
      <c r="L11" s="54">
        <f t="shared" si="0"/>
        <v>14</v>
      </c>
      <c r="M11" s="44">
        <f>M10</f>
        <v>2</v>
      </c>
      <c r="N11" s="54">
        <f>N10</f>
        <v>32</v>
      </c>
      <c r="O11" s="45">
        <f>O10</f>
        <v>6</v>
      </c>
      <c r="P11" s="54">
        <f>P10</f>
        <v>8</v>
      </c>
      <c r="Q11" s="54">
        <f aca="true" t="shared" si="1" ref="Q11:V11">SUM(Q9:Q10)</f>
        <v>966.8000000000001</v>
      </c>
      <c r="R11" s="54">
        <f t="shared" si="1"/>
        <v>2</v>
      </c>
      <c r="S11" s="54">
        <f t="shared" si="1"/>
        <v>3</v>
      </c>
      <c r="T11" s="54">
        <f t="shared" si="1"/>
        <v>2</v>
      </c>
      <c r="U11" s="54">
        <f t="shared" si="1"/>
        <v>2</v>
      </c>
      <c r="V11" s="54">
        <f t="shared" si="1"/>
        <v>56</v>
      </c>
      <c r="W11" s="54" t="s">
        <v>61</v>
      </c>
      <c r="X11" s="54">
        <f>SUM(X9:X10)</f>
        <v>65</v>
      </c>
      <c r="Y11" s="54">
        <f>SUM(Y9:Y10)</f>
        <v>72.05000000000001</v>
      </c>
      <c r="Z11" s="54">
        <f>SUM(Z9:Z10)</f>
        <v>2464.8</v>
      </c>
      <c r="AA11" s="54"/>
      <c r="AB11" s="54"/>
    </row>
    <row r="12" spans="1:28" ht="12.75">
      <c r="A12" s="2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55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</sheetData>
  <mergeCells count="13">
    <mergeCell ref="G1:P1"/>
    <mergeCell ref="B2:C2"/>
    <mergeCell ref="B3:E3"/>
    <mergeCell ref="AB7:AB8"/>
    <mergeCell ref="C7:E7"/>
    <mergeCell ref="Q7:Q8"/>
    <mergeCell ref="F7:P7"/>
    <mergeCell ref="R7:X7"/>
    <mergeCell ref="Y7:Y8"/>
    <mergeCell ref="A7:A8"/>
    <mergeCell ref="B7:B8"/>
    <mergeCell ref="Z7:Z8"/>
    <mergeCell ref="AA7:AA8"/>
  </mergeCells>
  <printOptions horizontalCentered="1" verticalCentered="1"/>
  <pageMargins left="0.3937007874015748" right="0.3937007874015748" top="0.787401574803149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6">
      <selection activeCell="A8" sqref="A8:J8"/>
    </sheetView>
  </sheetViews>
  <sheetFormatPr defaultColWidth="9.00390625" defaultRowHeight="12.75"/>
  <cols>
    <col min="1" max="1" width="10.375" style="0" customWidth="1"/>
    <col min="2" max="2" width="11.375" style="0" customWidth="1"/>
    <col min="7" max="7" width="12.75390625" style="0" customWidth="1"/>
    <col min="13" max="13" width="11.125" style="0" customWidth="1"/>
    <col min="14" max="14" width="7.00390625" style="0" customWidth="1"/>
  </cols>
  <sheetData>
    <row r="1" spans="1:3" ht="12.75">
      <c r="A1" s="177" t="s">
        <v>92</v>
      </c>
      <c r="B1" s="177"/>
      <c r="C1" s="177"/>
    </row>
    <row r="2" spans="1:3" ht="12.75">
      <c r="A2" s="177"/>
      <c r="B2" s="177"/>
      <c r="C2" s="177"/>
    </row>
    <row r="3" spans="1:3" ht="12.75">
      <c r="A3" s="177"/>
      <c r="B3" s="177"/>
      <c r="C3" s="177"/>
    </row>
    <row r="4" spans="1:3" ht="12.75">
      <c r="A4" s="177"/>
      <c r="B4" s="177"/>
      <c r="C4" s="177"/>
    </row>
    <row r="5" spans="1:3" ht="12.75">
      <c r="A5" s="177"/>
      <c r="B5" s="177"/>
      <c r="C5" s="177"/>
    </row>
    <row r="6" spans="1:3" ht="12.75">
      <c r="A6" s="177"/>
      <c r="B6" s="177"/>
      <c r="C6" s="177"/>
    </row>
    <row r="8" spans="1:10" ht="12.75">
      <c r="A8" s="178" t="s">
        <v>222</v>
      </c>
      <c r="B8" s="178"/>
      <c r="C8" s="178"/>
      <c r="D8" s="178"/>
      <c r="E8" s="178"/>
      <c r="F8" s="178"/>
      <c r="G8" s="178"/>
      <c r="H8" s="178"/>
      <c r="I8" s="178"/>
      <c r="J8" s="178"/>
    </row>
    <row r="9" ht="13.5" thickBot="1"/>
    <row r="10" spans="1:16" ht="36" customHeight="1">
      <c r="A10" s="32" t="s">
        <v>0</v>
      </c>
      <c r="B10" s="36" t="s">
        <v>1</v>
      </c>
      <c r="C10" s="37" t="s">
        <v>117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37" t="s">
        <v>8</v>
      </c>
      <c r="J10" s="37" t="s">
        <v>93</v>
      </c>
      <c r="K10" s="37" t="s">
        <v>10</v>
      </c>
      <c r="L10" s="37" t="s">
        <v>94</v>
      </c>
      <c r="M10" s="37" t="s">
        <v>102</v>
      </c>
      <c r="N10" s="37" t="s">
        <v>71</v>
      </c>
      <c r="O10" s="37" t="s">
        <v>95</v>
      </c>
      <c r="P10" s="37" t="s">
        <v>16</v>
      </c>
    </row>
    <row r="11" spans="1:16" ht="12.75">
      <c r="A11" s="1">
        <v>17</v>
      </c>
      <c r="B11" s="25">
        <v>52</v>
      </c>
      <c r="C11" s="25">
        <v>128</v>
      </c>
      <c r="D11" s="25">
        <v>16</v>
      </c>
      <c r="E11" s="25">
        <v>4</v>
      </c>
      <c r="F11" s="25">
        <v>2</v>
      </c>
      <c r="G11" s="25">
        <v>8</v>
      </c>
      <c r="H11" s="25">
        <v>2</v>
      </c>
      <c r="I11" s="25">
        <v>4</v>
      </c>
      <c r="J11" s="25">
        <v>14</v>
      </c>
      <c r="K11" s="25">
        <v>2</v>
      </c>
      <c r="L11" s="25">
        <v>32</v>
      </c>
      <c r="M11" s="25">
        <v>6</v>
      </c>
      <c r="N11" s="25">
        <v>8</v>
      </c>
      <c r="O11" s="25">
        <v>2.5</v>
      </c>
      <c r="P11" s="25">
        <v>45</v>
      </c>
    </row>
  </sheetData>
  <mergeCells count="2">
    <mergeCell ref="A1:C6"/>
    <mergeCell ref="A8:J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5">
      <selection activeCell="C21" sqref="C21"/>
    </sheetView>
  </sheetViews>
  <sheetFormatPr defaultColWidth="9.00390625" defaultRowHeight="12.75"/>
  <cols>
    <col min="1" max="1" width="30.875" style="0" customWidth="1"/>
    <col min="2" max="2" width="28.75390625" style="0" customWidth="1"/>
    <col min="3" max="3" width="18.125" style="0" customWidth="1"/>
    <col min="4" max="4" width="18.25390625" style="0" customWidth="1"/>
  </cols>
  <sheetData>
    <row r="1" spans="1:4" ht="12.75">
      <c r="A1" s="179" t="s">
        <v>35</v>
      </c>
      <c r="B1" s="179"/>
      <c r="C1" s="25" t="s">
        <v>50</v>
      </c>
      <c r="D1" s="25" t="s">
        <v>51</v>
      </c>
    </row>
    <row r="2" spans="1:4" ht="12.75">
      <c r="A2" s="179" t="s">
        <v>36</v>
      </c>
      <c r="B2" s="179"/>
      <c r="C2" s="25" t="s">
        <v>52</v>
      </c>
      <c r="D2" s="25" t="s">
        <v>53</v>
      </c>
    </row>
    <row r="3" spans="1:4" ht="12.75">
      <c r="A3" s="179" t="s">
        <v>37</v>
      </c>
      <c r="B3" s="1" t="s">
        <v>38</v>
      </c>
      <c r="C3" s="25"/>
      <c r="D3" s="25">
        <v>52</v>
      </c>
    </row>
    <row r="4" spans="1:4" ht="12.75">
      <c r="A4" s="179"/>
      <c r="B4" s="1" t="s">
        <v>39</v>
      </c>
      <c r="C4" s="25"/>
      <c r="D4" s="25">
        <v>128</v>
      </c>
    </row>
    <row r="5" spans="1:4" ht="12.75" customHeight="1">
      <c r="A5" s="180" t="s">
        <v>40</v>
      </c>
      <c r="B5" s="1" t="s">
        <v>3</v>
      </c>
      <c r="C5" s="25">
        <f>16</f>
        <v>16</v>
      </c>
      <c r="D5" s="25"/>
    </row>
    <row r="6" spans="1:4" ht="12.75">
      <c r="A6" s="181"/>
      <c r="B6" s="1" t="s">
        <v>41</v>
      </c>
      <c r="C6" s="25">
        <f>4</f>
        <v>4</v>
      </c>
      <c r="D6" s="25"/>
    </row>
    <row r="7" spans="1:4" ht="12.75">
      <c r="A7" s="181"/>
      <c r="B7" s="1" t="s">
        <v>5</v>
      </c>
      <c r="C7" s="25">
        <v>2</v>
      </c>
      <c r="D7" s="25"/>
    </row>
    <row r="8" spans="1:4" ht="12.75">
      <c r="A8" s="181"/>
      <c r="B8" s="1" t="s">
        <v>6</v>
      </c>
      <c r="C8" s="25">
        <v>8</v>
      </c>
      <c r="D8" s="25"/>
    </row>
    <row r="9" spans="1:4" ht="12.75">
      <c r="A9" s="181"/>
      <c r="B9" s="1" t="s">
        <v>7</v>
      </c>
      <c r="C9" s="25">
        <v>2</v>
      </c>
      <c r="D9" s="25"/>
    </row>
    <row r="10" spans="1:4" ht="12.75">
      <c r="A10" s="181"/>
      <c r="B10" s="1" t="s">
        <v>8</v>
      </c>
      <c r="C10" s="25">
        <v>4</v>
      </c>
      <c r="D10" s="25"/>
    </row>
    <row r="11" spans="1:4" ht="12.75">
      <c r="A11" s="181"/>
      <c r="B11" s="1" t="s">
        <v>21</v>
      </c>
      <c r="C11" s="25">
        <v>14</v>
      </c>
      <c r="D11" s="25"/>
    </row>
    <row r="12" spans="1:4" ht="12.75">
      <c r="A12" s="181"/>
      <c r="B12" s="1" t="s">
        <v>10</v>
      </c>
      <c r="C12" s="25"/>
      <c r="D12" s="25">
        <v>2</v>
      </c>
    </row>
    <row r="13" spans="1:4" ht="12.75">
      <c r="A13" s="181"/>
      <c r="B13" s="1" t="s">
        <v>11</v>
      </c>
      <c r="C13" s="25"/>
      <c r="D13" s="25">
        <v>32</v>
      </c>
    </row>
    <row r="14" spans="1:4" ht="12.75">
      <c r="A14" s="181"/>
      <c r="B14" s="1" t="s">
        <v>12</v>
      </c>
      <c r="C14" s="25"/>
      <c r="D14" s="25">
        <v>6</v>
      </c>
    </row>
    <row r="15" spans="1:4" ht="18.75" customHeight="1">
      <c r="A15" s="182"/>
      <c r="B15" s="1" t="s">
        <v>42</v>
      </c>
      <c r="C15" s="25"/>
      <c r="D15" s="25">
        <v>8</v>
      </c>
    </row>
    <row r="16" spans="1:4" ht="26.25" customHeight="1">
      <c r="A16" s="21" t="s">
        <v>60</v>
      </c>
      <c r="B16" s="24"/>
      <c r="C16" s="25"/>
      <c r="D16" s="25">
        <f>D12*1.5+D13*4.1+D14*5.4+D15*1.5</f>
        <v>178.6</v>
      </c>
    </row>
    <row r="17" spans="1:4" ht="12.75">
      <c r="A17" s="184" t="s">
        <v>43</v>
      </c>
      <c r="B17" s="24" t="s">
        <v>47</v>
      </c>
      <c r="C17" s="25">
        <v>32</v>
      </c>
      <c r="D17" s="25">
        <v>24</v>
      </c>
    </row>
    <row r="18" spans="1:4" ht="12.75">
      <c r="A18" s="185"/>
      <c r="B18" s="24" t="s">
        <v>48</v>
      </c>
      <c r="C18" s="25">
        <v>2</v>
      </c>
      <c r="D18" s="25">
        <v>4</v>
      </c>
    </row>
    <row r="19" spans="1:4" ht="12.75">
      <c r="A19" s="186"/>
      <c r="B19" s="22" t="s">
        <v>49</v>
      </c>
      <c r="C19" s="25">
        <v>1</v>
      </c>
      <c r="D19" s="25">
        <v>1</v>
      </c>
    </row>
    <row r="20" spans="1:4" ht="12.75">
      <c r="A20" s="183" t="s">
        <v>44</v>
      </c>
      <c r="B20" s="183"/>
      <c r="C20" s="25">
        <f>32*1.05</f>
        <v>33.6</v>
      </c>
      <c r="D20" s="25">
        <f>D17*1.05+D18+D19*1.75</f>
        <v>30.950000000000003</v>
      </c>
    </row>
    <row r="21" spans="1:4" ht="12.75">
      <c r="A21" s="179" t="s">
        <v>45</v>
      </c>
      <c r="B21" s="179"/>
      <c r="C21" s="25">
        <f>Лист1!B23</f>
        <v>1584.2</v>
      </c>
      <c r="D21" s="25">
        <f>Лист1!B24</f>
        <v>880.6</v>
      </c>
    </row>
    <row r="22" spans="1:4" ht="12.75">
      <c r="A22" s="179" t="s">
        <v>46</v>
      </c>
      <c r="B22" s="179"/>
      <c r="C22" s="25" t="s">
        <v>62</v>
      </c>
      <c r="D22" s="25" t="s">
        <v>63</v>
      </c>
    </row>
    <row r="23" spans="1:4" ht="12.75">
      <c r="A23" s="23"/>
      <c r="B23" s="23"/>
      <c r="C23" s="23"/>
      <c r="D23" s="23"/>
    </row>
    <row r="24" spans="1:4" ht="12.75">
      <c r="A24" s="23"/>
      <c r="B24" s="23"/>
      <c r="C24" s="23"/>
      <c r="D24" s="23"/>
    </row>
    <row r="25" spans="1:2" ht="12.75">
      <c r="A25" s="23"/>
      <c r="B25" s="23"/>
    </row>
    <row r="26" spans="1:2" ht="12.75">
      <c r="A26" s="23"/>
      <c r="B26" s="23"/>
    </row>
  </sheetData>
  <mergeCells count="8">
    <mergeCell ref="A21:B21"/>
    <mergeCell ref="A22:B22"/>
    <mergeCell ref="A3:A4"/>
    <mergeCell ref="A1:B1"/>
    <mergeCell ref="A2:B2"/>
    <mergeCell ref="A5:A15"/>
    <mergeCell ref="A20:B20"/>
    <mergeCell ref="A17:A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6"/>
  <sheetViews>
    <sheetView workbookViewId="0" topLeftCell="A1">
      <selection activeCell="C10" sqref="C10:N10"/>
    </sheetView>
  </sheetViews>
  <sheetFormatPr defaultColWidth="9.00390625" defaultRowHeight="12.75"/>
  <cols>
    <col min="1" max="1" width="35.25390625" style="38" customWidth="1"/>
    <col min="2" max="2" width="7.00390625" style="38" customWidth="1"/>
    <col min="3" max="3" width="5.125" style="38" customWidth="1"/>
    <col min="4" max="4" width="5.00390625" style="38" customWidth="1"/>
    <col min="5" max="5" width="5.625" style="38" customWidth="1"/>
    <col min="6" max="6" width="5.875" style="38" customWidth="1"/>
    <col min="7" max="7" width="5.375" style="38" customWidth="1"/>
    <col min="8" max="8" width="5.125" style="38" customWidth="1"/>
    <col min="9" max="9" width="9.00390625" style="38" customWidth="1"/>
    <col min="10" max="10" width="4.375" style="38" customWidth="1"/>
    <col min="11" max="11" width="4.875" style="38" customWidth="1"/>
    <col min="12" max="12" width="4.625" style="38" customWidth="1"/>
    <col min="13" max="13" width="4.875" style="38" customWidth="1"/>
    <col min="14" max="14" width="5.125" style="38" customWidth="1"/>
    <col min="15" max="17" width="5.75390625" style="38" customWidth="1"/>
    <col min="18" max="18" width="5.125" style="38" customWidth="1"/>
    <col min="19" max="19" width="5.875" style="38" customWidth="1"/>
    <col min="20" max="63" width="5.75390625" style="38" customWidth="1"/>
    <col min="64" max="16384" width="9.125" style="38" customWidth="1"/>
  </cols>
  <sheetData>
    <row r="1" spans="1:64" ht="12" thickBot="1">
      <c r="A1" s="147" t="s">
        <v>158</v>
      </c>
      <c r="B1" s="96" t="s">
        <v>179</v>
      </c>
      <c r="C1" s="77">
        <v>0.3333333333333333</v>
      </c>
      <c r="D1" s="78">
        <v>0.34027777777777773</v>
      </c>
      <c r="E1" s="79">
        <v>0.34722222222222227</v>
      </c>
      <c r="F1" s="80">
        <v>0.3541666666666667</v>
      </c>
      <c r="G1" s="81">
        <v>0.3611111111111111</v>
      </c>
      <c r="H1" s="82">
        <v>0.3680555555555556</v>
      </c>
      <c r="I1" s="77">
        <v>0.375</v>
      </c>
      <c r="J1" s="81">
        <v>0.3819444444444444</v>
      </c>
      <c r="K1" s="83">
        <v>0.3888888888888889</v>
      </c>
      <c r="L1" s="84">
        <v>0.3958333333333333</v>
      </c>
      <c r="M1" s="81">
        <v>0.40277777777777773</v>
      </c>
      <c r="N1" s="81">
        <v>0.40972222222222227</v>
      </c>
      <c r="O1" s="85">
        <v>0.4166666666666667</v>
      </c>
      <c r="P1" s="86">
        <v>0.4236111111111111</v>
      </c>
      <c r="Q1" s="87">
        <v>0.4305555555555556</v>
      </c>
      <c r="R1" s="88">
        <v>0.4375</v>
      </c>
      <c r="S1" s="89">
        <v>0.4444444444444444</v>
      </c>
      <c r="T1" s="90">
        <v>0.4513888888888889</v>
      </c>
      <c r="U1" s="86">
        <v>0.4583333333333333</v>
      </c>
      <c r="V1" s="87">
        <v>0.46527777777777773</v>
      </c>
      <c r="W1" s="91">
        <v>0.47222222222222227</v>
      </c>
      <c r="X1" s="92">
        <v>0.4791666666666667</v>
      </c>
      <c r="Y1" s="87">
        <v>0.4861111111111111</v>
      </c>
      <c r="Z1" s="85">
        <v>0.4930555555555556</v>
      </c>
      <c r="AA1" s="86">
        <v>0.5</v>
      </c>
      <c r="AB1" s="87">
        <v>0.513888888888889</v>
      </c>
      <c r="AC1" s="88">
        <v>0.513888888888889</v>
      </c>
      <c r="AD1" s="89">
        <v>0.5208333333333334</v>
      </c>
      <c r="AE1" s="87">
        <v>0.5277777777777778</v>
      </c>
      <c r="AF1" s="85">
        <v>0.5347222222222222</v>
      </c>
      <c r="AG1" s="86">
        <v>0.5416666666666666</v>
      </c>
      <c r="AH1" s="87">
        <v>0.548611111111111</v>
      </c>
      <c r="AI1" s="91">
        <v>0.5555555555555556</v>
      </c>
      <c r="AJ1" s="92">
        <v>0.5625</v>
      </c>
      <c r="AK1" s="87">
        <v>0.5694444444444444</v>
      </c>
      <c r="AL1" s="85">
        <v>0.576388888888889</v>
      </c>
      <c r="AM1" s="86">
        <v>0.5833333333333334</v>
      </c>
      <c r="AN1" s="87">
        <v>0.5902777777777778</v>
      </c>
      <c r="AO1" s="91">
        <v>0.5972222222222222</v>
      </c>
      <c r="AP1" s="92">
        <v>0.6041666666666666</v>
      </c>
      <c r="AQ1" s="87">
        <v>0.611111111111111</v>
      </c>
      <c r="AR1" s="85">
        <v>0.6180555555555556</v>
      </c>
      <c r="AS1" s="86">
        <v>0.625</v>
      </c>
      <c r="AT1" s="87">
        <v>0.638888888888889</v>
      </c>
      <c r="AU1" s="88">
        <v>0.638888888888889</v>
      </c>
      <c r="AV1" s="89">
        <v>0.6458333333333334</v>
      </c>
      <c r="AW1" s="87">
        <v>0.6527777777777778</v>
      </c>
      <c r="AX1" s="85">
        <v>0.6597222222222222</v>
      </c>
      <c r="AY1" s="86">
        <v>0.6666666666666666</v>
      </c>
      <c r="AZ1" s="87">
        <v>0.6736111111111112</v>
      </c>
      <c r="BA1" s="91">
        <v>0.6805555555555555</v>
      </c>
      <c r="BB1" s="92">
        <v>0.6875</v>
      </c>
      <c r="BC1" s="87">
        <v>0.6944444444444445</v>
      </c>
      <c r="BD1" s="85">
        <v>0.7013888888888888</v>
      </c>
      <c r="BE1" s="86">
        <v>0.7083333333333334</v>
      </c>
      <c r="BF1" s="87">
        <v>0.7152777777777778</v>
      </c>
      <c r="BG1" s="91">
        <v>0.7222222222222222</v>
      </c>
      <c r="BH1" s="92">
        <v>0.7291666666666666</v>
      </c>
      <c r="BI1" s="87">
        <v>0.7361111111111112</v>
      </c>
      <c r="BJ1" s="85">
        <v>0.7430555555555555</v>
      </c>
      <c r="BK1" s="86">
        <v>0.75</v>
      </c>
      <c r="BL1" s="70"/>
    </row>
    <row r="2" spans="1:63" ht="12.75" customHeight="1">
      <c r="A2" s="148"/>
      <c r="B2" s="150">
        <v>3</v>
      </c>
      <c r="C2" s="49"/>
      <c r="D2" s="49"/>
      <c r="E2" s="64"/>
      <c r="F2" s="65"/>
      <c r="G2" s="66"/>
      <c r="H2" s="67"/>
      <c r="I2" s="63"/>
      <c r="J2" s="66"/>
      <c r="K2" s="73"/>
      <c r="L2" s="74"/>
      <c r="M2" s="66"/>
      <c r="N2" s="66"/>
      <c r="O2" s="67"/>
      <c r="P2" s="63"/>
      <c r="Q2" s="66"/>
      <c r="R2" s="73"/>
      <c r="S2" s="74"/>
      <c r="T2" s="48"/>
      <c r="U2" s="63"/>
      <c r="V2" s="66"/>
      <c r="W2" s="64"/>
      <c r="X2" s="65"/>
      <c r="Y2" s="66"/>
      <c r="Z2" s="67"/>
      <c r="AA2" s="63"/>
      <c r="AB2" s="66"/>
      <c r="AC2" s="73"/>
      <c r="AD2" s="74"/>
      <c r="AE2" s="66"/>
      <c r="AF2" s="67"/>
      <c r="AG2" s="63"/>
      <c r="AH2" s="66"/>
      <c r="AI2" s="64"/>
      <c r="AJ2" s="65"/>
      <c r="AK2" s="66"/>
      <c r="AL2" s="67"/>
      <c r="AM2" s="63"/>
      <c r="AN2" s="66"/>
      <c r="AO2" s="64"/>
      <c r="AP2" s="65"/>
      <c r="AQ2" s="66"/>
      <c r="AR2" s="67"/>
      <c r="AS2" s="63"/>
      <c r="AT2" s="66"/>
      <c r="AU2" s="73"/>
      <c r="AV2" s="74"/>
      <c r="AW2" s="66"/>
      <c r="AX2" s="67"/>
      <c r="AY2" s="63"/>
      <c r="AZ2" s="66"/>
      <c r="BA2" s="64"/>
      <c r="BB2" s="65"/>
      <c r="BC2" s="66"/>
      <c r="BD2" s="67"/>
      <c r="BE2" s="63"/>
      <c r="BF2" s="66"/>
      <c r="BG2" s="64"/>
      <c r="BH2" s="65"/>
      <c r="BI2" s="66"/>
      <c r="BJ2" s="67"/>
      <c r="BK2" s="63"/>
    </row>
    <row r="3" spans="1:63" ht="11.25">
      <c r="A3" s="148"/>
      <c r="B3" s="151"/>
      <c r="C3" s="49"/>
      <c r="D3" s="49"/>
      <c r="E3" s="64"/>
      <c r="F3" s="65"/>
      <c r="G3" s="66"/>
      <c r="H3" s="67"/>
      <c r="I3" s="63"/>
      <c r="J3" s="66"/>
      <c r="K3" s="73"/>
      <c r="L3" s="74"/>
      <c r="M3" s="66"/>
      <c r="N3" s="66"/>
      <c r="O3" s="67"/>
      <c r="P3" s="63"/>
      <c r="Q3" s="66"/>
      <c r="R3" s="73"/>
      <c r="S3" s="74"/>
      <c r="T3" s="48"/>
      <c r="U3" s="63"/>
      <c r="V3" s="66"/>
      <c r="W3" s="64"/>
      <c r="X3" s="65"/>
      <c r="Y3" s="66"/>
      <c r="Z3" s="67"/>
      <c r="AA3" s="63"/>
      <c r="AB3" s="66"/>
      <c r="AC3" s="73"/>
      <c r="AD3" s="74"/>
      <c r="AE3" s="66"/>
      <c r="AF3" s="67"/>
      <c r="AG3" s="63"/>
      <c r="AH3" s="66"/>
      <c r="AI3" s="64"/>
      <c r="AJ3" s="65"/>
      <c r="AK3" s="66"/>
      <c r="AL3" s="67"/>
      <c r="AM3" s="63"/>
      <c r="AN3" s="66"/>
      <c r="AO3" s="64"/>
      <c r="AP3" s="65"/>
      <c r="AQ3" s="66"/>
      <c r="AR3" s="67"/>
      <c r="AS3" s="63"/>
      <c r="AT3" s="66"/>
      <c r="AU3" s="73"/>
      <c r="AV3" s="74"/>
      <c r="AW3" s="66"/>
      <c r="AX3" s="67"/>
      <c r="AY3" s="63"/>
      <c r="AZ3" s="66"/>
      <c r="BA3" s="64"/>
      <c r="BB3" s="65"/>
      <c r="BC3" s="66"/>
      <c r="BD3" s="67"/>
      <c r="BE3" s="63"/>
      <c r="BF3" s="66"/>
      <c r="BG3" s="64"/>
      <c r="BH3" s="65"/>
      <c r="BI3" s="66"/>
      <c r="BJ3" s="67"/>
      <c r="BK3" s="63"/>
    </row>
    <row r="4" spans="1:63" ht="11.25">
      <c r="A4" s="148"/>
      <c r="B4" s="151"/>
      <c r="C4" s="49"/>
      <c r="D4" s="49"/>
      <c r="E4" s="64"/>
      <c r="F4" s="65"/>
      <c r="G4" s="66"/>
      <c r="H4" s="67"/>
      <c r="I4" s="63"/>
      <c r="J4" s="66"/>
      <c r="K4" s="73"/>
      <c r="L4" s="74"/>
      <c r="M4" s="66"/>
      <c r="N4" s="66"/>
      <c r="O4" s="67"/>
      <c r="P4" s="63"/>
      <c r="Q4" s="66" t="s">
        <v>159</v>
      </c>
      <c r="R4" s="73"/>
      <c r="S4" s="74"/>
      <c r="T4" s="48"/>
      <c r="U4" s="63"/>
      <c r="V4" s="66"/>
      <c r="W4" s="64"/>
      <c r="X4" s="65"/>
      <c r="Y4" s="66"/>
      <c r="Z4" s="67"/>
      <c r="AA4" s="63"/>
      <c r="AB4" s="66"/>
      <c r="AC4" s="73"/>
      <c r="AD4" s="74"/>
      <c r="AE4" s="66"/>
      <c r="AF4" s="67"/>
      <c r="AG4" s="63"/>
      <c r="AH4" s="66"/>
      <c r="AI4" s="64"/>
      <c r="AJ4" s="65"/>
      <c r="AK4" s="66"/>
      <c r="AL4" s="67"/>
      <c r="AM4" s="63"/>
      <c r="AN4" s="66"/>
      <c r="AO4" s="64"/>
      <c r="AP4" s="65"/>
      <c r="AQ4" s="66"/>
      <c r="AR4" s="67"/>
      <c r="AS4" s="63"/>
      <c r="AT4" s="66"/>
      <c r="AU4" s="73"/>
      <c r="AV4" s="74"/>
      <c r="AW4" s="66"/>
      <c r="AX4" s="67"/>
      <c r="AY4" s="63"/>
      <c r="AZ4" s="66"/>
      <c r="BA4" s="64"/>
      <c r="BB4" s="65"/>
      <c r="BC4" s="66"/>
      <c r="BD4" s="67"/>
      <c r="BE4" s="63"/>
      <c r="BF4" s="66"/>
      <c r="BG4" s="64"/>
      <c r="BH4" s="65"/>
      <c r="BI4" s="66"/>
      <c r="BJ4" s="67"/>
      <c r="BK4" s="63"/>
    </row>
    <row r="5" spans="1:63" ht="11.25">
      <c r="A5" s="148"/>
      <c r="B5" s="151"/>
      <c r="C5" s="49"/>
      <c r="D5" s="49"/>
      <c r="E5" s="64"/>
      <c r="F5" s="65"/>
      <c r="G5" s="66"/>
      <c r="H5" s="67"/>
      <c r="I5" s="63"/>
      <c r="J5" s="66"/>
      <c r="K5" s="73"/>
      <c r="L5" s="74"/>
      <c r="M5" s="66"/>
      <c r="N5" s="66"/>
      <c r="O5" s="67"/>
      <c r="P5" s="63"/>
      <c r="Q5" s="66"/>
      <c r="R5" s="73"/>
      <c r="S5" s="74"/>
      <c r="T5" s="48"/>
      <c r="U5" s="63"/>
      <c r="V5" s="66"/>
      <c r="W5" s="64"/>
      <c r="X5" s="65"/>
      <c r="Y5" s="66"/>
      <c r="Z5" s="67"/>
      <c r="AA5" s="63"/>
      <c r="AB5" s="66"/>
      <c r="AC5" s="73"/>
      <c r="AD5" s="74"/>
      <c r="AE5" s="66"/>
      <c r="AF5" s="67"/>
      <c r="AG5" s="63"/>
      <c r="AH5" s="66"/>
      <c r="AI5" s="64"/>
      <c r="AJ5" s="65"/>
      <c r="AK5" s="66"/>
      <c r="AL5" s="67"/>
      <c r="AM5" s="63"/>
      <c r="AN5" s="66"/>
      <c r="AO5" s="64"/>
      <c r="AP5" s="65"/>
      <c r="AQ5" s="66"/>
      <c r="AR5" s="67"/>
      <c r="AS5" s="63"/>
      <c r="AT5" s="66"/>
      <c r="AU5" s="73"/>
      <c r="AV5" s="74"/>
      <c r="AW5" s="66"/>
      <c r="AX5" s="67"/>
      <c r="AY5" s="63"/>
      <c r="AZ5" s="66"/>
      <c r="BA5" s="64"/>
      <c r="BB5" s="65"/>
      <c r="BC5" s="66"/>
      <c r="BD5" s="67"/>
      <c r="BE5" s="63"/>
      <c r="BF5" s="66"/>
      <c r="BG5" s="64"/>
      <c r="BH5" s="65"/>
      <c r="BI5" s="66"/>
      <c r="BJ5" s="67"/>
      <c r="BK5" s="63"/>
    </row>
    <row r="6" spans="1:63" ht="11.25">
      <c r="A6" s="148"/>
      <c r="B6" s="151"/>
      <c r="C6" s="49"/>
      <c r="D6" s="49"/>
      <c r="E6" s="64"/>
      <c r="F6" s="65"/>
      <c r="G6" s="66"/>
      <c r="H6" s="67"/>
      <c r="I6" s="63"/>
      <c r="J6" s="66"/>
      <c r="K6" s="73"/>
      <c r="L6" s="74"/>
      <c r="M6" s="66"/>
      <c r="N6" s="66"/>
      <c r="O6" s="67"/>
      <c r="P6" s="63"/>
      <c r="Q6" s="66"/>
      <c r="R6" s="73"/>
      <c r="S6" s="74"/>
      <c r="T6" s="48"/>
      <c r="U6" s="63"/>
      <c r="V6" s="66"/>
      <c r="W6" s="64"/>
      <c r="X6" s="65"/>
      <c r="Y6" s="66"/>
      <c r="Z6" s="67"/>
      <c r="AA6" s="63"/>
      <c r="AB6" s="66"/>
      <c r="AC6" s="73"/>
      <c r="AD6" s="74"/>
      <c r="AE6" s="66"/>
      <c r="AF6" s="67"/>
      <c r="AG6" s="63"/>
      <c r="AH6" s="66"/>
      <c r="AI6" s="64"/>
      <c r="AJ6" s="65"/>
      <c r="AK6" s="66"/>
      <c r="AL6" s="67"/>
      <c r="AM6" s="63"/>
      <c r="AN6" s="66"/>
      <c r="AO6" s="64"/>
      <c r="AP6" s="65"/>
      <c r="AQ6" s="66"/>
      <c r="AR6" s="67"/>
      <c r="AS6" s="63"/>
      <c r="AT6" s="66"/>
      <c r="AU6" s="73"/>
      <c r="AV6" s="74"/>
      <c r="AW6" s="66"/>
      <c r="AX6" s="67"/>
      <c r="AY6" s="63"/>
      <c r="AZ6" s="66"/>
      <c r="BA6" s="64"/>
      <c r="BB6" s="65"/>
      <c r="BC6" s="66"/>
      <c r="BD6" s="67"/>
      <c r="BE6" s="63"/>
      <c r="BF6" s="66"/>
      <c r="BG6" s="64"/>
      <c r="BH6" s="65"/>
      <c r="BI6" s="66"/>
      <c r="BJ6" s="67"/>
      <c r="BK6" s="63"/>
    </row>
    <row r="7" spans="1:63" ht="12" thickBot="1">
      <c r="A7" s="149"/>
      <c r="B7" s="152"/>
      <c r="C7" s="95"/>
      <c r="D7" s="51"/>
      <c r="E7" s="69"/>
      <c r="F7" s="71"/>
      <c r="G7" s="51"/>
      <c r="H7" s="72"/>
      <c r="I7" s="68"/>
      <c r="J7" s="51"/>
      <c r="K7" s="75"/>
      <c r="L7" s="76"/>
      <c r="M7" s="51"/>
      <c r="N7" s="51"/>
      <c r="O7" s="72"/>
      <c r="P7" s="68"/>
      <c r="Q7" s="51"/>
      <c r="R7" s="75"/>
      <c r="S7" s="76"/>
      <c r="T7" s="50"/>
      <c r="U7" s="68"/>
      <c r="V7" s="51"/>
      <c r="W7" s="69"/>
      <c r="X7" s="71"/>
      <c r="Y7" s="51"/>
      <c r="Z7" s="72"/>
      <c r="AA7" s="68"/>
      <c r="AB7" s="51"/>
      <c r="AC7" s="75"/>
      <c r="AD7" s="76"/>
      <c r="AE7" s="51"/>
      <c r="AF7" s="72"/>
      <c r="AG7" s="68"/>
      <c r="AH7" s="51"/>
      <c r="AI7" s="69"/>
      <c r="AJ7" s="71"/>
      <c r="AK7" s="51"/>
      <c r="AL7" s="72"/>
      <c r="AM7" s="68"/>
      <c r="AN7" s="51"/>
      <c r="AO7" s="69"/>
      <c r="AP7" s="71"/>
      <c r="AQ7" s="51"/>
      <c r="AR7" s="72"/>
      <c r="AS7" s="68"/>
      <c r="AT7" s="51"/>
      <c r="AU7" s="75"/>
      <c r="AV7" s="76"/>
      <c r="AW7" s="51"/>
      <c r="AX7" s="72"/>
      <c r="AY7" s="68"/>
      <c r="AZ7" s="51"/>
      <c r="BA7" s="69"/>
      <c r="BB7" s="71"/>
      <c r="BC7" s="51"/>
      <c r="BD7" s="72"/>
      <c r="BE7" s="68"/>
      <c r="BF7" s="51"/>
      <c r="BG7" s="69"/>
      <c r="BH7" s="71"/>
      <c r="BI7" s="51"/>
      <c r="BJ7" s="72"/>
      <c r="BK7" s="68"/>
    </row>
    <row r="8" spans="1:15" ht="11.25">
      <c r="A8" s="38" t="s">
        <v>210</v>
      </c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ht="11.25">
      <c r="B9" s="4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3:14" ht="11.25">
      <c r="C10" s="133" t="s">
        <v>160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2" ht="11.25">
      <c r="B12" s="93" t="s">
        <v>172</v>
      </c>
    </row>
    <row r="13" spans="2:15" ht="12.75">
      <c r="B13" s="94" t="s">
        <v>162</v>
      </c>
      <c r="C13" s="187">
        <f>107+(140/30*4)</f>
        <v>125.66666666666667</v>
      </c>
      <c r="D13" s="187"/>
      <c r="E13" s="70" t="s">
        <v>175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11" ht="11.25">
      <c r="B14" s="93" t="s">
        <v>161</v>
      </c>
      <c r="C14" s="187">
        <f>240/30*5+200/30*7</f>
        <v>86.66666666666667</v>
      </c>
      <c r="D14" s="187"/>
      <c r="E14" s="70" t="s">
        <v>175</v>
      </c>
      <c r="F14" s="70"/>
      <c r="G14" s="70"/>
      <c r="H14" s="70"/>
      <c r="I14" s="70"/>
      <c r="J14" s="70"/>
      <c r="K14" s="70"/>
    </row>
    <row r="15" spans="2:5" ht="11.25">
      <c r="B15" s="93" t="s">
        <v>163</v>
      </c>
      <c r="C15" s="187">
        <f>(C14+C13+10*8)</f>
        <v>292.33333333333337</v>
      </c>
      <c r="D15" s="187"/>
      <c r="E15" s="70" t="s">
        <v>175</v>
      </c>
    </row>
    <row r="18" spans="2:5" ht="11.25">
      <c r="B18" s="93" t="s">
        <v>173</v>
      </c>
      <c r="C18" s="143"/>
      <c r="D18" s="143"/>
      <c r="E18" s="143"/>
    </row>
    <row r="19" spans="2:5" ht="11.25">
      <c r="B19" s="93" t="s">
        <v>162</v>
      </c>
      <c r="C19" s="187">
        <f>140/30*20</f>
        <v>93.33333333333334</v>
      </c>
      <c r="D19" s="187"/>
      <c r="E19" s="70" t="s">
        <v>175</v>
      </c>
    </row>
    <row r="20" spans="2:5" ht="11.25">
      <c r="B20" s="93" t="s">
        <v>161</v>
      </c>
      <c r="C20" s="187">
        <f>140/30*4</f>
        <v>18.666666666666668</v>
      </c>
      <c r="D20" s="187"/>
      <c r="E20" s="70" t="s">
        <v>175</v>
      </c>
    </row>
    <row r="21" spans="1:5" ht="11.25">
      <c r="A21" s="142" t="s">
        <v>197</v>
      </c>
      <c r="B21" s="142"/>
      <c r="C21" s="143">
        <f>C20+C19+10*8</f>
        <v>192</v>
      </c>
      <c r="D21" s="143"/>
      <c r="E21" s="38" t="s">
        <v>175</v>
      </c>
    </row>
    <row r="22" spans="2:5" ht="12" thickBot="1">
      <c r="B22" s="93" t="s">
        <v>174</v>
      </c>
      <c r="C22" s="187">
        <f>C21+C15</f>
        <v>484.33333333333337</v>
      </c>
      <c r="D22" s="187"/>
      <c r="E22" s="70" t="s">
        <v>175</v>
      </c>
    </row>
    <row r="23" ht="11.25">
      <c r="C23" s="134"/>
    </row>
    <row r="24" spans="3:12" ht="12.75" customHeight="1">
      <c r="C24" s="135"/>
      <c r="D24" s="137" t="s">
        <v>176</v>
      </c>
      <c r="E24" s="143"/>
      <c r="F24" s="143"/>
      <c r="G24" s="143"/>
      <c r="H24" s="143"/>
      <c r="I24" s="143"/>
      <c r="J24" s="143"/>
      <c r="K24" s="143"/>
      <c r="L24" s="143"/>
    </row>
    <row r="25" ht="12.75" customHeight="1" thickBot="1">
      <c r="C25" s="136"/>
    </row>
    <row r="27" spans="3:4" ht="11.25">
      <c r="C27" s="138"/>
      <c r="D27" s="144"/>
    </row>
    <row r="28" spans="3:9" ht="11.25">
      <c r="C28" s="138"/>
      <c r="D28" s="144"/>
      <c r="E28" s="143" t="s">
        <v>177</v>
      </c>
      <c r="F28" s="143"/>
      <c r="G28" s="143"/>
      <c r="H28" s="143"/>
      <c r="I28" s="143"/>
    </row>
    <row r="29" spans="3:4" ht="11.25">
      <c r="C29" s="139"/>
      <c r="D29" s="145"/>
    </row>
    <row r="31" spans="3:4" ht="11.25">
      <c r="C31" s="146"/>
      <c r="D31" s="146"/>
    </row>
    <row r="32" spans="3:9" ht="11.25">
      <c r="C32" s="146"/>
      <c r="D32" s="146"/>
      <c r="E32" s="140" t="s">
        <v>178</v>
      </c>
      <c r="F32" s="143"/>
      <c r="G32" s="143"/>
      <c r="H32" s="143"/>
      <c r="I32" s="143"/>
    </row>
    <row r="33" spans="3:4" ht="11.25">
      <c r="C33" s="146"/>
      <c r="D33" s="146"/>
    </row>
    <row r="34" spans="3:4" ht="11.25">
      <c r="C34" s="146"/>
      <c r="D34" s="146"/>
    </row>
    <row r="36" spans="1:3" ht="11.25">
      <c r="A36" s="142" t="s">
        <v>198</v>
      </c>
      <c r="B36" s="142"/>
      <c r="C36" s="38">
        <f>60*24/(C15+C21)</f>
        <v>2.973158981417756</v>
      </c>
    </row>
  </sheetData>
  <mergeCells count="23">
    <mergeCell ref="A21:B21"/>
    <mergeCell ref="C23:C25"/>
    <mergeCell ref="D24:L24"/>
    <mergeCell ref="C27:C29"/>
    <mergeCell ref="E32:I32"/>
    <mergeCell ref="A1:A7"/>
    <mergeCell ref="B2:B7"/>
    <mergeCell ref="C31:C32"/>
    <mergeCell ref="D31:D32"/>
    <mergeCell ref="C15:D15"/>
    <mergeCell ref="C18:E18"/>
    <mergeCell ref="E28:I28"/>
    <mergeCell ref="C10:N10"/>
    <mergeCell ref="C14:D14"/>
    <mergeCell ref="C13:D13"/>
    <mergeCell ref="A36:B36"/>
    <mergeCell ref="D27:D29"/>
    <mergeCell ref="C33:C34"/>
    <mergeCell ref="D33:D34"/>
    <mergeCell ref="C19:D19"/>
    <mergeCell ref="C20:D20"/>
    <mergeCell ref="C22:D22"/>
    <mergeCell ref="C21:D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33"/>
  <sheetViews>
    <sheetView zoomScaleSheetLayoutView="100" workbookViewId="0" topLeftCell="D2">
      <selection activeCell="M26" sqref="M26:S26"/>
    </sheetView>
  </sheetViews>
  <sheetFormatPr defaultColWidth="9.00390625" defaultRowHeight="12.75"/>
  <cols>
    <col min="2" max="2" width="1.875" style="0" customWidth="1"/>
    <col min="4" max="4" width="1.75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1.875" style="0" customWidth="1"/>
    <col min="16" max="16" width="1.875" style="0" customWidth="1"/>
    <col min="18" max="18" width="1.75390625" style="0" customWidth="1"/>
    <col min="20" max="20" width="1.75390625" style="0" customWidth="1"/>
    <col min="22" max="22" width="1.75390625" style="0" customWidth="1"/>
    <col min="23" max="23" width="8.875" style="0" customWidth="1"/>
    <col min="24" max="24" width="1.875" style="0" customWidth="1"/>
    <col min="25" max="25" width="9.25390625" style="0" customWidth="1"/>
    <col min="26" max="26" width="1.75390625" style="0" customWidth="1"/>
  </cols>
  <sheetData>
    <row r="2" spans="2:25" ht="15" customHeight="1">
      <c r="B2" s="178" t="s">
        <v>219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4" ht="15.75" customHeight="1">
      <c r="A3" s="169" t="s">
        <v>199</v>
      </c>
      <c r="B3" s="169"/>
      <c r="C3" s="169"/>
      <c r="D3" s="169"/>
    </row>
    <row r="4" ht="12.75" hidden="1">
      <c r="D4" s="23"/>
    </row>
    <row r="5" spans="2:26" ht="18" customHeight="1">
      <c r="B5" s="23"/>
      <c r="D5" s="23"/>
      <c r="F5" s="23"/>
      <c r="H5" s="23"/>
      <c r="J5" s="23"/>
      <c r="X5" s="23"/>
      <c r="Z5" s="23"/>
    </row>
    <row r="6" spans="1:27" ht="15.75" customHeight="1">
      <c r="A6" s="126" t="s">
        <v>126</v>
      </c>
      <c r="B6" s="110"/>
      <c r="C6" s="188" t="s">
        <v>127</v>
      </c>
      <c r="D6" s="110"/>
      <c r="E6" s="126" t="s">
        <v>128</v>
      </c>
      <c r="F6" s="110"/>
      <c r="G6" s="126" t="s">
        <v>164</v>
      </c>
      <c r="H6" s="110"/>
      <c r="I6" s="126" t="s">
        <v>130</v>
      </c>
      <c r="J6" s="107"/>
      <c r="K6" s="126" t="s">
        <v>131</v>
      </c>
      <c r="L6" s="110"/>
      <c r="M6" s="126" t="s">
        <v>132</v>
      </c>
      <c r="N6" s="110"/>
      <c r="O6" s="126" t="s">
        <v>165</v>
      </c>
      <c r="P6" s="110"/>
      <c r="Q6" s="126" t="s">
        <v>166</v>
      </c>
      <c r="R6" s="110"/>
      <c r="S6" s="126" t="s">
        <v>135</v>
      </c>
      <c r="T6" s="110"/>
      <c r="U6" s="126" t="s">
        <v>136</v>
      </c>
      <c r="V6" s="110"/>
      <c r="W6" s="126" t="s">
        <v>137</v>
      </c>
      <c r="X6" s="110"/>
      <c r="Y6" s="126" t="s">
        <v>138</v>
      </c>
      <c r="Z6" s="110"/>
      <c r="AA6" s="190"/>
    </row>
    <row r="7" spans="1:27" ht="15.75" customHeight="1">
      <c r="A7" s="127"/>
      <c r="B7" s="110"/>
      <c r="C7" s="189"/>
      <c r="D7" s="110"/>
      <c r="E7" s="127"/>
      <c r="F7" s="110"/>
      <c r="G7" s="127"/>
      <c r="H7" s="110"/>
      <c r="I7" s="127"/>
      <c r="J7" s="107"/>
      <c r="K7" s="127"/>
      <c r="L7" s="110"/>
      <c r="M7" s="127"/>
      <c r="N7" s="110"/>
      <c r="O7" s="127"/>
      <c r="P7" s="110"/>
      <c r="Q7" s="127"/>
      <c r="R7" s="110"/>
      <c r="S7" s="127"/>
      <c r="T7" s="110"/>
      <c r="U7" s="127"/>
      <c r="V7" s="110"/>
      <c r="W7" s="127"/>
      <c r="X7" s="110"/>
      <c r="Y7" s="127"/>
      <c r="Z7" s="110"/>
      <c r="AA7" s="190"/>
    </row>
    <row r="8" spans="1:27" ht="30" customHeight="1">
      <c r="A8" s="35" t="s">
        <v>168</v>
      </c>
      <c r="B8" s="109"/>
      <c r="C8" s="35" t="s">
        <v>168</v>
      </c>
      <c r="D8" s="109"/>
      <c r="E8" s="35" t="s">
        <v>168</v>
      </c>
      <c r="F8" s="109"/>
      <c r="G8" s="35" t="s">
        <v>168</v>
      </c>
      <c r="H8" s="109"/>
      <c r="I8" s="35" t="s">
        <v>168</v>
      </c>
      <c r="J8" s="108"/>
      <c r="K8" s="35" t="s">
        <v>168</v>
      </c>
      <c r="L8" s="109"/>
      <c r="M8" s="35" t="s">
        <v>168</v>
      </c>
      <c r="N8" s="109"/>
      <c r="O8" s="35" t="s">
        <v>168</v>
      </c>
      <c r="P8" s="109"/>
      <c r="Q8" s="35" t="s">
        <v>168</v>
      </c>
      <c r="R8" s="109"/>
      <c r="S8" s="35" t="s">
        <v>168</v>
      </c>
      <c r="T8" s="109"/>
      <c r="U8" s="35" t="s">
        <v>168</v>
      </c>
      <c r="V8" s="109"/>
      <c r="W8" s="35" t="s">
        <v>168</v>
      </c>
      <c r="X8" s="109"/>
      <c r="Y8" s="35" t="s">
        <v>168</v>
      </c>
      <c r="Z8" s="109"/>
      <c r="AA8" s="35"/>
    </row>
    <row r="9" spans="1:28" ht="27" customHeight="1">
      <c r="A9" s="123" t="s">
        <v>139</v>
      </c>
      <c r="B9" s="23"/>
      <c r="C9" s="123" t="s">
        <v>140</v>
      </c>
      <c r="D9" s="23"/>
      <c r="E9" s="123" t="s">
        <v>205</v>
      </c>
      <c r="F9" s="23"/>
      <c r="G9" s="123" t="s">
        <v>202</v>
      </c>
      <c r="H9" s="23"/>
      <c r="I9" s="123" t="s">
        <v>206</v>
      </c>
      <c r="J9" s="97"/>
      <c r="K9" s="123" t="s">
        <v>207</v>
      </c>
      <c r="L9" s="23"/>
      <c r="M9" s="123" t="s">
        <v>208</v>
      </c>
      <c r="N9" s="23"/>
      <c r="O9" s="123" t="s">
        <v>142</v>
      </c>
      <c r="P9" s="23"/>
      <c r="Q9" s="123" t="s">
        <v>143</v>
      </c>
      <c r="R9" s="23"/>
      <c r="S9" s="123" t="s">
        <v>144</v>
      </c>
      <c r="T9" s="23"/>
      <c r="U9" s="179" t="s">
        <v>145</v>
      </c>
      <c r="V9" s="23"/>
      <c r="W9" s="179" t="s">
        <v>146</v>
      </c>
      <c r="X9" s="23"/>
      <c r="Y9" s="179" t="s">
        <v>201</v>
      </c>
      <c r="Z9" s="23"/>
      <c r="AA9" s="141"/>
      <c r="AB9" s="23"/>
    </row>
    <row r="10" spans="1:27" ht="12.75">
      <c r="A10" s="124"/>
      <c r="B10" s="23"/>
      <c r="C10" s="124"/>
      <c r="D10" s="23"/>
      <c r="E10" s="124"/>
      <c r="F10" s="23"/>
      <c r="G10" s="124"/>
      <c r="H10" s="23"/>
      <c r="I10" s="124"/>
      <c r="J10" s="97"/>
      <c r="K10" s="124"/>
      <c r="L10" s="23"/>
      <c r="M10" s="124"/>
      <c r="N10" s="23"/>
      <c r="O10" s="124"/>
      <c r="P10" s="23"/>
      <c r="Q10" s="124"/>
      <c r="R10" s="23"/>
      <c r="S10" s="124"/>
      <c r="T10" s="23"/>
      <c r="U10" s="179"/>
      <c r="V10" s="23"/>
      <c r="W10" s="179"/>
      <c r="X10" s="23"/>
      <c r="Y10" s="179"/>
      <c r="Z10" s="23"/>
      <c r="AA10" s="141"/>
    </row>
    <row r="11" spans="1:27" ht="38.25">
      <c r="A11" s="35" t="s">
        <v>168</v>
      </c>
      <c r="B11" s="35"/>
      <c r="C11" s="35" t="s">
        <v>168</v>
      </c>
      <c r="D11" s="109"/>
      <c r="E11" s="35" t="s">
        <v>204</v>
      </c>
      <c r="F11" s="109"/>
      <c r="G11" s="35" t="s">
        <v>203</v>
      </c>
      <c r="H11" s="109"/>
      <c r="I11" s="109" t="s">
        <v>196</v>
      </c>
      <c r="J11" s="109"/>
      <c r="K11" s="35"/>
      <c r="L11" s="35"/>
      <c r="M11" s="35"/>
      <c r="N11" s="35"/>
      <c r="O11" s="35" t="s">
        <v>171</v>
      </c>
      <c r="P11" s="109"/>
      <c r="Q11" s="35" t="s">
        <v>171</v>
      </c>
      <c r="R11" s="109"/>
      <c r="S11" s="35" t="s">
        <v>171</v>
      </c>
      <c r="T11" s="109"/>
      <c r="U11" s="35" t="s">
        <v>171</v>
      </c>
      <c r="V11" s="109"/>
      <c r="W11" s="35" t="s">
        <v>170</v>
      </c>
      <c r="X11" s="109"/>
      <c r="Y11" s="35" t="s">
        <v>170</v>
      </c>
      <c r="Z11" s="109"/>
      <c r="AA11" s="35"/>
    </row>
    <row r="12" spans="1:5" ht="12.75">
      <c r="A12" s="111" t="s">
        <v>147</v>
      </c>
      <c r="B12" s="23"/>
      <c r="C12" s="111" t="s">
        <v>148</v>
      </c>
      <c r="E12" s="111" t="s">
        <v>149</v>
      </c>
    </row>
    <row r="13" spans="1:5" ht="12.75">
      <c r="A13" s="43"/>
      <c r="B13" s="23"/>
      <c r="C13" s="43"/>
      <c r="E13" s="43"/>
    </row>
    <row r="14" spans="1:5" ht="25.5">
      <c r="A14" s="35" t="s">
        <v>168</v>
      </c>
      <c r="B14" s="104"/>
      <c r="C14" s="35" t="s">
        <v>168</v>
      </c>
      <c r="E14" s="35" t="s">
        <v>169</v>
      </c>
    </row>
    <row r="15" spans="6:25" ht="12.75">
      <c r="F15" s="23"/>
      <c r="G15" s="125"/>
      <c r="H15" s="125"/>
      <c r="I15" s="125"/>
      <c r="J15" s="125"/>
      <c r="K15" s="125"/>
      <c r="L15" s="125" t="s">
        <v>252</v>
      </c>
      <c r="M15" s="125"/>
      <c r="N15" s="125"/>
      <c r="O15" s="178" t="s">
        <v>249</v>
      </c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6:25" ht="63.75" customHeight="1">
      <c r="F16" s="23"/>
      <c r="G16" s="125"/>
      <c r="H16" s="125"/>
      <c r="I16" s="125"/>
      <c r="J16" s="125"/>
      <c r="K16" s="125"/>
      <c r="L16" s="125"/>
      <c r="M16" s="125"/>
      <c r="N16" s="125"/>
      <c r="O16" s="195" t="s">
        <v>251</v>
      </c>
      <c r="P16" s="195"/>
      <c r="Q16" s="195"/>
      <c r="R16" s="195" t="s">
        <v>250</v>
      </c>
      <c r="S16" s="195"/>
      <c r="T16" s="195"/>
      <c r="U16" s="195"/>
      <c r="V16" s="195" t="s">
        <v>238</v>
      </c>
      <c r="W16" s="195"/>
      <c r="X16" s="195"/>
      <c r="Y16" s="131" t="s">
        <v>239</v>
      </c>
    </row>
    <row r="17" spans="1:25" ht="12.75">
      <c r="A17" t="s">
        <v>200</v>
      </c>
      <c r="C17" s="169" t="s">
        <v>236</v>
      </c>
      <c r="D17" s="169"/>
      <c r="E17" s="169"/>
      <c r="F17" s="169"/>
      <c r="G17" s="169"/>
      <c r="H17" s="169"/>
      <c r="I17" s="169"/>
      <c r="L17" s="125"/>
      <c r="M17" s="125"/>
      <c r="N17" s="125"/>
      <c r="O17" s="196" t="s">
        <v>253</v>
      </c>
      <c r="P17" s="197"/>
      <c r="Q17" s="197"/>
      <c r="R17" s="179" t="s">
        <v>256</v>
      </c>
      <c r="S17" s="179"/>
      <c r="T17" s="179"/>
      <c r="U17" s="179"/>
      <c r="V17" s="179">
        <v>10</v>
      </c>
      <c r="W17" s="179"/>
      <c r="X17" s="179"/>
      <c r="Y17" s="1">
        <v>1</v>
      </c>
    </row>
    <row r="18" spans="2:25" ht="12.75">
      <c r="B18" s="169" t="s">
        <v>242</v>
      </c>
      <c r="C18" s="169"/>
      <c r="D18" s="169"/>
      <c r="E18" s="169"/>
      <c r="F18" s="169"/>
      <c r="G18" s="169"/>
      <c r="H18" s="169"/>
      <c r="I18" s="169"/>
      <c r="L18" s="125"/>
      <c r="M18" s="125"/>
      <c r="N18" s="125"/>
      <c r="O18" s="197" t="s">
        <v>254</v>
      </c>
      <c r="P18" s="197"/>
      <c r="Q18" s="197"/>
      <c r="R18" s="179" t="s">
        <v>257</v>
      </c>
      <c r="S18" s="179"/>
      <c r="T18" s="179"/>
      <c r="U18" s="179"/>
      <c r="V18" s="179">
        <v>10</v>
      </c>
      <c r="W18" s="179"/>
      <c r="X18" s="179"/>
      <c r="Y18" s="1">
        <v>2</v>
      </c>
    </row>
    <row r="19" spans="2:25" ht="12.75">
      <c r="B19" s="169" t="s">
        <v>277</v>
      </c>
      <c r="C19" s="169"/>
      <c r="D19" s="169"/>
      <c r="E19" s="169"/>
      <c r="F19" s="169"/>
      <c r="G19" s="169"/>
      <c r="H19" s="169"/>
      <c r="I19" s="169"/>
      <c r="O19" s="197" t="s">
        <v>255</v>
      </c>
      <c r="P19" s="197"/>
      <c r="Q19" s="197"/>
      <c r="R19" s="179" t="s">
        <v>258</v>
      </c>
      <c r="S19" s="179"/>
      <c r="T19" s="179"/>
      <c r="U19" s="179"/>
      <c r="V19" s="179">
        <v>10</v>
      </c>
      <c r="W19" s="179"/>
      <c r="X19" s="179"/>
      <c r="Y19" s="1">
        <v>3</v>
      </c>
    </row>
    <row r="20" spans="2:11" ht="12.75">
      <c r="B20" s="169" t="s">
        <v>278</v>
      </c>
      <c r="C20" s="169"/>
      <c r="D20" s="169"/>
      <c r="E20" s="169"/>
      <c r="F20" s="169"/>
      <c r="G20" s="169"/>
      <c r="H20" s="169"/>
      <c r="I20" s="169"/>
      <c r="J20" s="125"/>
      <c r="K20" s="125"/>
    </row>
    <row r="21" spans="2:9" ht="16.5" customHeight="1">
      <c r="B21" s="169" t="s">
        <v>280</v>
      </c>
      <c r="C21" s="169"/>
      <c r="D21" s="169"/>
      <c r="E21" s="169"/>
      <c r="F21" s="169"/>
      <c r="G21" s="169"/>
      <c r="H21" s="169"/>
      <c r="I21" s="169"/>
    </row>
    <row r="22" spans="2:11" ht="24.75" customHeight="1">
      <c r="B22" s="194" t="s">
        <v>275</v>
      </c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9" ht="12.75" customHeight="1">
      <c r="A23" s="192" t="s">
        <v>243</v>
      </c>
      <c r="B23" s="192"/>
      <c r="C23" s="192"/>
      <c r="D23" s="192"/>
      <c r="E23" s="192"/>
      <c r="F23" s="192" t="s">
        <v>281</v>
      </c>
      <c r="G23" s="192"/>
      <c r="H23" s="132"/>
      <c r="I23" s="132"/>
      <c r="J23" s="169"/>
      <c r="K23" s="169"/>
      <c r="M23" s="169" t="s">
        <v>259</v>
      </c>
      <c r="N23" s="169"/>
      <c r="O23" s="169"/>
      <c r="P23" s="169"/>
      <c r="Q23" s="169"/>
      <c r="R23" s="169"/>
      <c r="S23" s="169"/>
    </row>
    <row r="24" spans="2:11" ht="12.75">
      <c r="B24" s="169" t="s">
        <v>247</v>
      </c>
      <c r="C24" s="169"/>
      <c r="D24" s="169"/>
      <c r="E24" s="169"/>
      <c r="F24" s="169"/>
      <c r="G24" s="169"/>
      <c r="H24" s="169"/>
      <c r="I24" s="169"/>
      <c r="J24" s="27"/>
      <c r="K24" s="27"/>
    </row>
    <row r="25" spans="4:19" ht="12.75">
      <c r="D25" s="10"/>
      <c r="E25" s="191" t="s">
        <v>244</v>
      </c>
      <c r="F25" s="191"/>
      <c r="G25" s="191"/>
      <c r="H25" s="193" t="s">
        <v>282</v>
      </c>
      <c r="I25" s="193"/>
      <c r="J25" s="27"/>
      <c r="K25" s="27"/>
      <c r="M25" s="169" t="s">
        <v>260</v>
      </c>
      <c r="N25" s="169"/>
      <c r="O25" s="169"/>
      <c r="P25" s="169"/>
      <c r="Q25" s="169"/>
      <c r="R25" s="169"/>
      <c r="S25" s="169"/>
    </row>
    <row r="26" spans="3:19" ht="12.75">
      <c r="C26" s="10"/>
      <c r="D26" s="10"/>
      <c r="E26" s="10"/>
      <c r="F26" s="10"/>
      <c r="G26" s="10" t="s">
        <v>248</v>
      </c>
      <c r="H26" s="193" t="s">
        <v>283</v>
      </c>
      <c r="I26" s="193"/>
      <c r="J26" s="27"/>
      <c r="K26" s="27"/>
      <c r="M26" s="169" t="s">
        <v>240</v>
      </c>
      <c r="N26" s="169"/>
      <c r="O26" s="169"/>
      <c r="P26" s="169"/>
      <c r="Q26" s="169"/>
      <c r="R26" s="169"/>
      <c r="S26" s="169"/>
    </row>
    <row r="27" spans="2:9" ht="12.75">
      <c r="B27" s="191" t="s">
        <v>237</v>
      </c>
      <c r="C27" s="191"/>
      <c r="D27" s="191"/>
      <c r="E27" s="191"/>
      <c r="F27" s="191"/>
      <c r="G27" s="191"/>
      <c r="H27" s="193"/>
      <c r="I27" s="193"/>
    </row>
    <row r="28" spans="2:11" ht="12.75">
      <c r="B28" s="10"/>
      <c r="D28" s="10"/>
      <c r="E28" s="10"/>
      <c r="F28" s="10"/>
      <c r="G28" s="10"/>
      <c r="J28" s="27"/>
      <c r="K28" s="27"/>
    </row>
    <row r="30" spans="1:19" ht="12.75">
      <c r="A30" s="168" t="s">
        <v>262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M30" s="169" t="s">
        <v>261</v>
      </c>
      <c r="N30" s="169"/>
      <c r="O30" s="169"/>
      <c r="P30" s="169"/>
      <c r="Q30" s="169"/>
      <c r="R30" s="169"/>
      <c r="S30" s="169"/>
    </row>
    <row r="31" spans="1:11" ht="12.7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3" ht="12.75">
      <c r="A32" s="178"/>
      <c r="B32" s="178"/>
      <c r="C32" s="178"/>
    </row>
    <row r="33" spans="1:3" ht="12.75">
      <c r="A33" s="178"/>
      <c r="B33" s="178"/>
      <c r="C33" s="178"/>
    </row>
  </sheetData>
  <mergeCells count="74">
    <mergeCell ref="M30:S30"/>
    <mergeCell ref="A30:K31"/>
    <mergeCell ref="V17:X17"/>
    <mergeCell ref="V18:X18"/>
    <mergeCell ref="V19:X19"/>
    <mergeCell ref="M23:S23"/>
    <mergeCell ref="O17:Q17"/>
    <mergeCell ref="O18:Q18"/>
    <mergeCell ref="O19:Q19"/>
    <mergeCell ref="R17:U17"/>
    <mergeCell ref="R18:U18"/>
    <mergeCell ref="R19:U19"/>
    <mergeCell ref="O16:Q16"/>
    <mergeCell ref="R16:U16"/>
    <mergeCell ref="M25:S25"/>
    <mergeCell ref="M26:S26"/>
    <mergeCell ref="H24:I24"/>
    <mergeCell ref="H25:I25"/>
    <mergeCell ref="H26:I26"/>
    <mergeCell ref="J23:K23"/>
    <mergeCell ref="O15:Y15"/>
    <mergeCell ref="C17:I17"/>
    <mergeCell ref="L18:N18"/>
    <mergeCell ref="G16:I16"/>
    <mergeCell ref="J16:K16"/>
    <mergeCell ref="J20:K20"/>
    <mergeCell ref="L16:N16"/>
    <mergeCell ref="V16:X16"/>
    <mergeCell ref="L17:N17"/>
    <mergeCell ref="B2:Y2"/>
    <mergeCell ref="B20:I20"/>
    <mergeCell ref="B22:K22"/>
    <mergeCell ref="B21:I21"/>
    <mergeCell ref="B18:I18"/>
    <mergeCell ref="B19:I19"/>
    <mergeCell ref="A3:D3"/>
    <mergeCell ref="K6:K7"/>
    <mergeCell ref="A9:A10"/>
    <mergeCell ref="C9:C10"/>
    <mergeCell ref="B27:G27"/>
    <mergeCell ref="A23:E23"/>
    <mergeCell ref="F23:G23"/>
    <mergeCell ref="H27:I27"/>
    <mergeCell ref="B24:G24"/>
    <mergeCell ref="E25:G25"/>
    <mergeCell ref="A32:C33"/>
    <mergeCell ref="W6:W7"/>
    <mergeCell ref="AA6:AA7"/>
    <mergeCell ref="Y6:Y7"/>
    <mergeCell ref="U6:U7"/>
    <mergeCell ref="Q6:Q7"/>
    <mergeCell ref="M6:M7"/>
    <mergeCell ref="I6:I7"/>
    <mergeCell ref="O6:O7"/>
    <mergeCell ref="S6:S7"/>
    <mergeCell ref="E9:E10"/>
    <mergeCell ref="A6:A7"/>
    <mergeCell ref="E6:E7"/>
    <mergeCell ref="G6:G7"/>
    <mergeCell ref="G9:G10"/>
    <mergeCell ref="C6:C7"/>
    <mergeCell ref="I9:I10"/>
    <mergeCell ref="W9:W10"/>
    <mergeCell ref="J15:K15"/>
    <mergeCell ref="Y9:Y10"/>
    <mergeCell ref="G15:I15"/>
    <mergeCell ref="L15:N15"/>
    <mergeCell ref="AA9:AA10"/>
    <mergeCell ref="S9:S10"/>
    <mergeCell ref="U9:U10"/>
    <mergeCell ref="K9:K10"/>
    <mergeCell ref="M9:M10"/>
    <mergeCell ref="O9:O10"/>
    <mergeCell ref="Q9:Q10"/>
  </mergeCells>
  <printOptions/>
  <pageMargins left="0.1968503937007874" right="0.1968503937007874" top="0.1968503937007874" bottom="0.984251968503937" header="0.1968503937007874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E1"/>
    </sheetView>
  </sheetViews>
  <sheetFormatPr defaultColWidth="9.00390625" defaultRowHeight="12.75"/>
  <cols>
    <col min="2" max="2" width="1.75390625" style="0" customWidth="1"/>
    <col min="4" max="4" width="1.75390625" style="0" customWidth="1"/>
    <col min="6" max="6" width="1.75390625" style="0" customWidth="1"/>
    <col min="8" max="8" width="1.625" style="0" customWidth="1"/>
    <col min="10" max="10" width="1.625" style="0" customWidth="1"/>
    <col min="11" max="11" width="10.125" style="0" customWidth="1"/>
    <col min="12" max="12" width="1.75390625" style="0" customWidth="1"/>
    <col min="14" max="14" width="1.75390625" style="0" customWidth="1"/>
    <col min="16" max="16" width="1.625" style="0" customWidth="1"/>
    <col min="18" max="18" width="1.75390625" style="0" customWidth="1"/>
    <col min="20" max="20" width="1.75390625" style="0" customWidth="1"/>
    <col min="22" max="22" width="1.75390625" style="0" customWidth="1"/>
    <col min="24" max="24" width="1.625" style="0" customWidth="1"/>
    <col min="26" max="26" width="2.00390625" style="0" customWidth="1"/>
  </cols>
  <sheetData>
    <row r="1" spans="1:26" ht="12.75">
      <c r="A1" s="178"/>
      <c r="B1" s="178"/>
      <c r="C1" s="178"/>
      <c r="D1" s="178"/>
      <c r="E1" s="178"/>
      <c r="Z1" s="23"/>
    </row>
    <row r="2" spans="26:28" ht="12.75">
      <c r="Z2" s="41"/>
      <c r="AB2" s="59"/>
    </row>
    <row r="3" ht="12.75">
      <c r="Z3" s="41"/>
    </row>
    <row r="4" spans="25:27" ht="12.75">
      <c r="Y4" s="38"/>
      <c r="Z4" s="41"/>
      <c r="AA4" s="41"/>
    </row>
    <row r="5" spans="1:28" ht="12.75">
      <c r="A5" s="178" t="s">
        <v>209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23"/>
      <c r="Z5" s="41"/>
      <c r="AA5" s="23"/>
      <c r="AB5" s="60"/>
    </row>
    <row r="6" spans="1:26" ht="12.75">
      <c r="A6" s="39" t="s">
        <v>126</v>
      </c>
      <c r="B6" s="41"/>
      <c r="C6" s="39" t="s">
        <v>127</v>
      </c>
      <c r="D6" s="41"/>
      <c r="E6" s="39" t="s">
        <v>128</v>
      </c>
      <c r="F6" s="41"/>
      <c r="G6" s="39" t="s">
        <v>129</v>
      </c>
      <c r="H6" s="41"/>
      <c r="I6" s="39" t="s">
        <v>130</v>
      </c>
      <c r="J6" s="41"/>
      <c r="K6" s="39" t="s">
        <v>131</v>
      </c>
      <c r="L6" s="41"/>
      <c r="M6" s="39" t="s">
        <v>132</v>
      </c>
      <c r="N6" s="41"/>
      <c r="O6" s="39" t="s">
        <v>133</v>
      </c>
      <c r="P6" s="41"/>
      <c r="Q6" s="39" t="s">
        <v>134</v>
      </c>
      <c r="R6" s="41"/>
      <c r="S6" s="39" t="s">
        <v>135</v>
      </c>
      <c r="T6" s="41"/>
      <c r="U6" s="39" t="s">
        <v>136</v>
      </c>
      <c r="V6" s="41"/>
      <c r="W6" s="39" t="s">
        <v>137</v>
      </c>
      <c r="X6" s="41"/>
      <c r="Z6" s="41"/>
    </row>
    <row r="7" spans="1:24" ht="12.75">
      <c r="A7" s="38" t="s">
        <v>151</v>
      </c>
      <c r="B7" s="41"/>
      <c r="C7" s="38" t="s">
        <v>151</v>
      </c>
      <c r="D7" s="41"/>
      <c r="E7" s="38" t="s">
        <v>151</v>
      </c>
      <c r="F7" s="41"/>
      <c r="G7" s="38" t="s">
        <v>151</v>
      </c>
      <c r="H7" s="41"/>
      <c r="I7" s="38" t="s">
        <v>151</v>
      </c>
      <c r="J7" s="41"/>
      <c r="K7" s="38" t="s">
        <v>151</v>
      </c>
      <c r="L7" s="41"/>
      <c r="M7" s="38" t="s">
        <v>151</v>
      </c>
      <c r="N7" s="41"/>
      <c r="O7" s="38" t="s">
        <v>151</v>
      </c>
      <c r="P7" s="41"/>
      <c r="Q7" s="38" t="s">
        <v>151</v>
      </c>
      <c r="R7" s="41"/>
      <c r="S7" s="38" t="s">
        <v>151</v>
      </c>
      <c r="T7" s="41"/>
      <c r="U7" s="38" t="s">
        <v>151</v>
      </c>
      <c r="V7" s="41"/>
      <c r="W7" s="38" t="s">
        <v>151</v>
      </c>
      <c r="X7" s="41"/>
    </row>
    <row r="8" spans="1:24" ht="12.75">
      <c r="A8" s="38"/>
      <c r="B8" s="41"/>
      <c r="C8" s="38"/>
      <c r="D8" s="41"/>
      <c r="E8" s="38"/>
      <c r="F8" s="41"/>
      <c r="G8" s="38"/>
      <c r="H8" s="41"/>
      <c r="I8" s="38"/>
      <c r="J8" s="41"/>
      <c r="K8" s="38"/>
      <c r="L8" s="41"/>
      <c r="M8" s="38"/>
      <c r="N8" s="41"/>
      <c r="O8" s="38"/>
      <c r="P8" s="41"/>
      <c r="Q8" s="38"/>
      <c r="R8" s="41"/>
      <c r="S8" s="38"/>
      <c r="T8" s="41"/>
      <c r="U8" s="38"/>
      <c r="V8" s="41"/>
      <c r="W8" s="38"/>
      <c r="X8" s="41"/>
    </row>
    <row r="9" spans="1:24" ht="12.75">
      <c r="A9" s="39" t="s">
        <v>138</v>
      </c>
      <c r="B9" s="41"/>
      <c r="C9" s="39" t="s">
        <v>139</v>
      </c>
      <c r="D9" s="41"/>
      <c r="E9" s="39" t="s">
        <v>140</v>
      </c>
      <c r="F9" s="41"/>
      <c r="G9" s="39" t="s">
        <v>141</v>
      </c>
      <c r="H9" s="41"/>
      <c r="I9" s="39" t="s">
        <v>202</v>
      </c>
      <c r="J9" s="41"/>
      <c r="K9" s="39" t="s">
        <v>221</v>
      </c>
      <c r="L9" s="41"/>
      <c r="M9" s="39" t="s">
        <v>207</v>
      </c>
      <c r="N9" s="41"/>
      <c r="O9" s="39" t="s">
        <v>220</v>
      </c>
      <c r="P9" s="41"/>
      <c r="Q9" s="39" t="s">
        <v>142</v>
      </c>
      <c r="R9" s="41"/>
      <c r="S9" s="39" t="s">
        <v>143</v>
      </c>
      <c r="T9" s="41"/>
      <c r="U9" s="39" t="s">
        <v>144</v>
      </c>
      <c r="V9" s="41"/>
      <c r="W9" s="39" t="s">
        <v>145</v>
      </c>
      <c r="X9" s="41"/>
    </row>
    <row r="10" spans="1:24" ht="12.75">
      <c r="A10" s="38" t="s">
        <v>151</v>
      </c>
      <c r="B10" s="41"/>
      <c r="C10" s="38" t="s">
        <v>151</v>
      </c>
      <c r="D10" s="41"/>
      <c r="E10" s="38" t="s">
        <v>66</v>
      </c>
      <c r="F10" s="41"/>
      <c r="G10" s="38" t="s">
        <v>66</v>
      </c>
      <c r="H10" s="41"/>
      <c r="I10" s="114" t="s">
        <v>167</v>
      </c>
      <c r="J10" s="41"/>
      <c r="K10" s="114" t="s">
        <v>196</v>
      </c>
      <c r="L10" s="41"/>
      <c r="N10" s="41"/>
      <c r="P10" s="41"/>
      <c r="Q10" s="61" t="s">
        <v>153</v>
      </c>
      <c r="R10" s="113"/>
      <c r="S10" s="62" t="s">
        <v>154</v>
      </c>
      <c r="T10" s="112"/>
      <c r="U10" s="62" t="s">
        <v>154</v>
      </c>
      <c r="V10" s="112"/>
      <c r="W10" s="38" t="s">
        <v>155</v>
      </c>
      <c r="X10" s="41"/>
    </row>
    <row r="11" spans="1:21" ht="12.75">
      <c r="A11" s="41"/>
      <c r="B11" s="41"/>
      <c r="C11" s="38"/>
      <c r="D11" s="41"/>
      <c r="E11" s="38"/>
      <c r="F11" s="41"/>
      <c r="G11" s="38"/>
      <c r="H11" s="41"/>
      <c r="I11" s="38"/>
      <c r="J11" s="41"/>
      <c r="K11" s="38"/>
      <c r="L11" s="41"/>
      <c r="M11" s="38"/>
      <c r="N11" s="41"/>
      <c r="O11" s="38"/>
      <c r="P11" s="41"/>
      <c r="Q11" s="41"/>
      <c r="R11" s="41"/>
      <c r="S11" s="41"/>
      <c r="T11" s="41"/>
      <c r="U11" s="41"/>
    </row>
    <row r="12" spans="1:23" ht="12.75">
      <c r="A12" s="39" t="s">
        <v>146</v>
      </c>
      <c r="B12" s="41"/>
      <c r="C12" s="39" t="s">
        <v>211</v>
      </c>
      <c r="D12" s="41"/>
      <c r="E12" s="39" t="s">
        <v>212</v>
      </c>
      <c r="F12" s="41"/>
      <c r="G12" s="39" t="s">
        <v>148</v>
      </c>
      <c r="H12" s="41"/>
      <c r="I12" s="39" t="s">
        <v>213</v>
      </c>
      <c r="J12" s="41"/>
      <c r="K12" s="39" t="s">
        <v>214</v>
      </c>
      <c r="L12" s="41"/>
      <c r="M12" s="39" t="s">
        <v>215</v>
      </c>
      <c r="N12" s="41"/>
      <c r="O12" s="106" t="s">
        <v>150</v>
      </c>
      <c r="P12" s="105"/>
      <c r="Q12" s="39" t="s">
        <v>216</v>
      </c>
      <c r="R12" s="105"/>
      <c r="S12" s="39" t="s">
        <v>217</v>
      </c>
      <c r="T12" s="105"/>
      <c r="U12" s="39" t="s">
        <v>218</v>
      </c>
      <c r="W12" s="39" t="s">
        <v>211</v>
      </c>
    </row>
    <row r="13" spans="1:23" ht="12.75">
      <c r="A13" s="38" t="s">
        <v>155</v>
      </c>
      <c r="B13" s="38"/>
      <c r="C13" s="38" t="s">
        <v>155</v>
      </c>
      <c r="D13" s="41"/>
      <c r="E13" s="38" t="s">
        <v>155</v>
      </c>
      <c r="F13" s="38"/>
      <c r="G13" s="38" t="s">
        <v>155</v>
      </c>
      <c r="H13" s="41"/>
      <c r="I13" s="38" t="s">
        <v>156</v>
      </c>
      <c r="J13" s="41"/>
      <c r="K13" s="38" t="s">
        <v>157</v>
      </c>
      <c r="L13" s="41"/>
      <c r="M13" s="38" t="s">
        <v>152</v>
      </c>
      <c r="N13" s="105"/>
      <c r="O13" s="38" t="s">
        <v>152</v>
      </c>
      <c r="P13" s="105"/>
      <c r="Q13" s="38" t="s">
        <v>151</v>
      </c>
      <c r="R13" s="105"/>
      <c r="S13" s="99" t="s">
        <v>151</v>
      </c>
      <c r="T13" s="105"/>
      <c r="U13" s="38" t="s">
        <v>155</v>
      </c>
      <c r="W13" s="38" t="s">
        <v>155</v>
      </c>
    </row>
    <row r="14" spans="9:14" ht="12.75">
      <c r="I14" s="125"/>
      <c r="J14" s="125"/>
      <c r="K14" s="125"/>
      <c r="L14" s="125"/>
      <c r="M14" s="125"/>
      <c r="N14" s="125"/>
    </row>
    <row r="15" spans="6:11" ht="12.75">
      <c r="F15" s="23"/>
      <c r="G15" s="125"/>
      <c r="H15" s="125"/>
      <c r="I15" s="125"/>
      <c r="J15" s="125"/>
      <c r="K15" s="125"/>
    </row>
    <row r="16" spans="6:11" ht="12.75">
      <c r="F16" s="23"/>
      <c r="G16" s="125"/>
      <c r="H16" s="125"/>
      <c r="I16" s="125"/>
      <c r="J16" s="125"/>
      <c r="K16" s="125"/>
    </row>
    <row r="17" spans="1:25" ht="12.75">
      <c r="A17" t="s">
        <v>200</v>
      </c>
      <c r="C17" s="169" t="s">
        <v>236</v>
      </c>
      <c r="D17" s="169"/>
      <c r="E17" s="169"/>
      <c r="F17" s="169"/>
      <c r="G17" s="169"/>
      <c r="H17" s="169"/>
      <c r="I17" s="169"/>
      <c r="L17" s="125" t="s">
        <v>252</v>
      </c>
      <c r="M17" s="125"/>
      <c r="N17" s="125"/>
      <c r="O17" s="178" t="s">
        <v>249</v>
      </c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2:25" ht="38.25">
      <c r="B18" s="169" t="s">
        <v>242</v>
      </c>
      <c r="C18" s="169"/>
      <c r="D18" s="169"/>
      <c r="E18" s="169"/>
      <c r="F18" s="169"/>
      <c r="G18" s="169"/>
      <c r="H18" s="169"/>
      <c r="I18" s="169"/>
      <c r="L18" s="125"/>
      <c r="M18" s="125"/>
      <c r="N18" s="125"/>
      <c r="O18" s="195" t="s">
        <v>251</v>
      </c>
      <c r="P18" s="195"/>
      <c r="Q18" s="195"/>
      <c r="R18" s="195" t="s">
        <v>250</v>
      </c>
      <c r="S18" s="195"/>
      <c r="T18" s="195"/>
      <c r="U18" s="195"/>
      <c r="V18" s="195" t="s">
        <v>238</v>
      </c>
      <c r="W18" s="195"/>
      <c r="X18" s="195"/>
      <c r="Y18" s="131" t="s">
        <v>239</v>
      </c>
    </row>
    <row r="19" spans="2:25" ht="12.75">
      <c r="B19" s="169" t="s">
        <v>279</v>
      </c>
      <c r="C19" s="169"/>
      <c r="D19" s="169"/>
      <c r="E19" s="169"/>
      <c r="F19" s="169"/>
      <c r="G19" s="169"/>
      <c r="H19" s="169"/>
      <c r="I19" s="169"/>
      <c r="L19" s="52"/>
      <c r="M19" s="52"/>
      <c r="N19" s="52"/>
      <c r="O19" s="201" t="s">
        <v>264</v>
      </c>
      <c r="P19" s="202"/>
      <c r="Q19" s="203"/>
      <c r="R19" s="198" t="s">
        <v>267</v>
      </c>
      <c r="S19" s="199"/>
      <c r="T19" s="199"/>
      <c r="U19" s="200"/>
      <c r="V19" s="198">
        <v>10</v>
      </c>
      <c r="W19" s="199"/>
      <c r="X19" s="200"/>
      <c r="Y19" s="1">
        <v>1</v>
      </c>
    </row>
    <row r="20" spans="2:25" ht="12.75">
      <c r="B20" s="169" t="s">
        <v>263</v>
      </c>
      <c r="C20" s="169"/>
      <c r="D20" s="169"/>
      <c r="E20" s="169"/>
      <c r="F20" s="169"/>
      <c r="G20" s="169"/>
      <c r="H20" s="169"/>
      <c r="I20" s="169"/>
      <c r="J20" s="125"/>
      <c r="K20" s="125"/>
      <c r="L20" s="52"/>
      <c r="M20" s="52"/>
      <c r="N20" s="52"/>
      <c r="O20" s="204" t="s">
        <v>265</v>
      </c>
      <c r="P20" s="205"/>
      <c r="Q20" s="206"/>
      <c r="R20" s="198" t="s">
        <v>268</v>
      </c>
      <c r="S20" s="199"/>
      <c r="T20" s="199"/>
      <c r="U20" s="200"/>
      <c r="V20" s="198">
        <v>10</v>
      </c>
      <c r="W20" s="199"/>
      <c r="X20" s="200"/>
      <c r="Y20" s="1">
        <v>2</v>
      </c>
    </row>
    <row r="21" spans="2:25" ht="12.75">
      <c r="B21" s="169" t="s">
        <v>276</v>
      </c>
      <c r="C21" s="169"/>
      <c r="D21" s="169"/>
      <c r="E21" s="169"/>
      <c r="F21" s="169"/>
      <c r="G21" s="169"/>
      <c r="H21" s="169"/>
      <c r="I21" s="169"/>
      <c r="O21" s="204" t="s">
        <v>266</v>
      </c>
      <c r="P21" s="205"/>
      <c r="Q21" s="206"/>
      <c r="R21" s="198" t="s">
        <v>269</v>
      </c>
      <c r="S21" s="199"/>
      <c r="T21" s="199"/>
      <c r="U21" s="200"/>
      <c r="V21" s="198">
        <v>10</v>
      </c>
      <c r="W21" s="199"/>
      <c r="X21" s="200"/>
      <c r="Y21" s="1">
        <v>3</v>
      </c>
    </row>
    <row r="22" spans="2:11" ht="12.75" customHeight="1">
      <c r="B22" s="194" t="s">
        <v>275</v>
      </c>
      <c r="C22" s="194"/>
      <c r="D22" s="194"/>
      <c r="E22" s="194"/>
      <c r="F22" s="194"/>
      <c r="G22" s="194"/>
      <c r="H22" s="194"/>
      <c r="I22" s="194"/>
      <c r="J22" s="194"/>
      <c r="K22" s="194"/>
    </row>
    <row r="23" spans="6:19" ht="15.75" customHeight="1">
      <c r="F23" s="192" t="s">
        <v>243</v>
      </c>
      <c r="G23" s="192"/>
      <c r="H23" s="192"/>
      <c r="I23" s="192"/>
      <c r="J23" t="s">
        <v>274</v>
      </c>
      <c r="M23" s="169" t="s">
        <v>259</v>
      </c>
      <c r="N23" s="169"/>
      <c r="O23" s="169"/>
      <c r="P23" s="169"/>
      <c r="Q23" s="169"/>
      <c r="R23" s="169"/>
      <c r="S23" s="169"/>
    </row>
    <row r="24" spans="2:11" ht="12.75">
      <c r="B24" t="s">
        <v>247</v>
      </c>
      <c r="J24" s="27"/>
      <c r="K24" s="27"/>
    </row>
    <row r="25" spans="4:19" ht="12.75">
      <c r="D25" s="10"/>
      <c r="E25" s="191" t="s">
        <v>244</v>
      </c>
      <c r="F25" s="191"/>
      <c r="G25" s="191"/>
      <c r="H25" s="11" t="s">
        <v>273</v>
      </c>
      <c r="I25" s="11"/>
      <c r="J25" s="27"/>
      <c r="K25" s="27"/>
      <c r="M25" s="169" t="s">
        <v>270</v>
      </c>
      <c r="N25" s="169"/>
      <c r="O25" s="169"/>
      <c r="P25" s="169"/>
      <c r="Q25" s="169"/>
      <c r="R25" s="169"/>
      <c r="S25" s="169"/>
    </row>
    <row r="26" spans="4:19" ht="12.75">
      <c r="D26" s="10"/>
      <c r="E26" s="10"/>
      <c r="F26" s="10"/>
      <c r="G26" s="10" t="s">
        <v>245</v>
      </c>
      <c r="H26" s="11" t="s">
        <v>246</v>
      </c>
      <c r="I26" s="11"/>
      <c r="J26" s="27"/>
      <c r="K26" s="27"/>
      <c r="M26" s="169" t="s">
        <v>240</v>
      </c>
      <c r="N26" s="169"/>
      <c r="O26" s="169"/>
      <c r="P26" s="169"/>
      <c r="Q26" s="169"/>
      <c r="R26" s="169"/>
      <c r="S26" s="169"/>
    </row>
    <row r="27" spans="2:9" ht="12.75">
      <c r="B27" s="27"/>
      <c r="F27" s="10" t="s">
        <v>248</v>
      </c>
      <c r="H27" s="11" t="s">
        <v>272</v>
      </c>
      <c r="I27" s="11"/>
    </row>
    <row r="28" spans="1:7" ht="12.75">
      <c r="A28" s="191" t="s">
        <v>237</v>
      </c>
      <c r="B28" s="191"/>
      <c r="C28" s="191"/>
      <c r="D28" s="191"/>
      <c r="E28" s="191"/>
      <c r="F28" s="191"/>
      <c r="G28" s="191"/>
    </row>
    <row r="30" spans="1:19" ht="12.75">
      <c r="A30" s="168" t="s">
        <v>262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M30" s="169" t="s">
        <v>271</v>
      </c>
      <c r="N30" s="169"/>
      <c r="O30" s="169"/>
      <c r="P30" s="169"/>
      <c r="Q30" s="169"/>
      <c r="R30" s="169"/>
      <c r="S30" s="169"/>
    </row>
    <row r="31" spans="1:11" ht="12.7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</sheetData>
  <mergeCells count="39">
    <mergeCell ref="V19:X19"/>
    <mergeCell ref="V20:X20"/>
    <mergeCell ref="V21:X21"/>
    <mergeCell ref="A28:G28"/>
    <mergeCell ref="A30:K31"/>
    <mergeCell ref="M30:S30"/>
    <mergeCell ref="O19:Q19"/>
    <mergeCell ref="O20:Q20"/>
    <mergeCell ref="O21:Q21"/>
    <mergeCell ref="F23:I23"/>
    <mergeCell ref="B22:K22"/>
    <mergeCell ref="B21:I21"/>
    <mergeCell ref="E25:G25"/>
    <mergeCell ref="M25:S25"/>
    <mergeCell ref="M26:S26"/>
    <mergeCell ref="M23:S23"/>
    <mergeCell ref="B20:I20"/>
    <mergeCell ref="J20:K20"/>
    <mergeCell ref="R20:U20"/>
    <mergeCell ref="R21:U21"/>
    <mergeCell ref="B19:I19"/>
    <mergeCell ref="R19:U19"/>
    <mergeCell ref="B18:I18"/>
    <mergeCell ref="R18:U18"/>
    <mergeCell ref="V18:X18"/>
    <mergeCell ref="C17:I17"/>
    <mergeCell ref="G16:I16"/>
    <mergeCell ref="J16:K16"/>
    <mergeCell ref="L18:N18"/>
    <mergeCell ref="O18:Q18"/>
    <mergeCell ref="G15:I15"/>
    <mergeCell ref="J15:K15"/>
    <mergeCell ref="L17:N17"/>
    <mergeCell ref="O17:Y17"/>
    <mergeCell ref="A5:S5"/>
    <mergeCell ref="A1:E1"/>
    <mergeCell ref="K14:L14"/>
    <mergeCell ref="I14:J14"/>
    <mergeCell ref="M14:N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1" sqref="A21:C22"/>
    </sheetView>
  </sheetViews>
  <sheetFormatPr defaultColWidth="9.00390625" defaultRowHeight="12.75"/>
  <sheetData>
    <row r="1" spans="1:11" ht="12.75">
      <c r="A1" s="213" t="s">
        <v>180</v>
      </c>
      <c r="B1" s="213"/>
      <c r="C1" s="213"/>
      <c r="D1" s="242" t="s">
        <v>288</v>
      </c>
      <c r="E1" s="230"/>
      <c r="F1" s="230"/>
      <c r="G1" s="230"/>
      <c r="H1" s="230"/>
      <c r="I1" s="230"/>
      <c r="J1" s="230"/>
      <c r="K1" s="230"/>
    </row>
    <row r="2" spans="1:11" ht="12.75">
      <c r="A2" s="213"/>
      <c r="B2" s="213"/>
      <c r="C2" s="213"/>
      <c r="D2" s="214" t="s">
        <v>194</v>
      </c>
      <c r="E2" s="215"/>
      <c r="F2" s="215"/>
      <c r="G2" s="215"/>
      <c r="H2" s="215"/>
      <c r="I2" s="215"/>
      <c r="J2" s="215"/>
      <c r="K2" s="216"/>
    </row>
    <row r="3" spans="1:11" ht="13.5" thickBot="1">
      <c r="A3" s="207" t="s">
        <v>181</v>
      </c>
      <c r="B3" s="208"/>
      <c r="C3" s="209"/>
      <c r="D3" s="98">
        <v>30</v>
      </c>
      <c r="E3" s="98">
        <v>60</v>
      </c>
      <c r="F3" s="98">
        <v>90</v>
      </c>
      <c r="G3" s="98">
        <v>120</v>
      </c>
      <c r="H3" s="98">
        <v>150</v>
      </c>
      <c r="I3" s="98">
        <v>180</v>
      </c>
      <c r="J3" s="98">
        <v>210</v>
      </c>
      <c r="K3" s="98">
        <v>240</v>
      </c>
    </row>
    <row r="4" spans="1:11" ht="12.75">
      <c r="A4" s="210"/>
      <c r="B4" s="211"/>
      <c r="C4" s="212"/>
      <c r="D4" s="100">
        <v>23</v>
      </c>
      <c r="E4" s="100"/>
      <c r="F4" s="100"/>
      <c r="G4" s="100"/>
      <c r="H4" s="100"/>
      <c r="I4" s="100"/>
      <c r="J4" s="100"/>
      <c r="K4" s="100"/>
    </row>
    <row r="5" spans="1:11" ht="12.75">
      <c r="A5" s="207" t="s">
        <v>182</v>
      </c>
      <c r="B5" s="208"/>
      <c r="C5" s="209"/>
      <c r="D5" s="100"/>
      <c r="E5" s="100"/>
      <c r="F5" s="100"/>
      <c r="G5" s="100"/>
      <c r="H5" s="100"/>
      <c r="I5" s="100"/>
      <c r="J5" s="100"/>
      <c r="K5" s="100"/>
    </row>
    <row r="6" spans="1:11" ht="12.75">
      <c r="A6" s="210"/>
      <c r="B6" s="211"/>
      <c r="C6" s="212"/>
      <c r="D6" s="102">
        <v>6</v>
      </c>
      <c r="E6" s="100"/>
      <c r="F6" s="100"/>
      <c r="G6" s="100"/>
      <c r="H6" s="100"/>
      <c r="I6" s="100"/>
      <c r="J6" s="102"/>
      <c r="K6" s="100"/>
    </row>
    <row r="7" spans="1:11" ht="12.75">
      <c r="A7" s="207" t="s">
        <v>183</v>
      </c>
      <c r="B7" s="208"/>
      <c r="C7" s="209"/>
      <c r="D7" s="100"/>
      <c r="E7" s="100"/>
      <c r="F7" s="100"/>
      <c r="G7" s="100"/>
      <c r="H7" s="100"/>
      <c r="I7" s="100"/>
      <c r="J7" s="100"/>
      <c r="K7" s="100"/>
    </row>
    <row r="8" spans="1:11" ht="12.75">
      <c r="A8" s="210"/>
      <c r="B8" s="211"/>
      <c r="C8" s="212"/>
      <c r="D8" s="100"/>
      <c r="E8" s="102">
        <v>45</v>
      </c>
      <c r="F8" s="100"/>
      <c r="G8" s="100"/>
      <c r="H8" s="100"/>
      <c r="I8" s="100"/>
      <c r="J8" s="100"/>
      <c r="K8" s="100"/>
    </row>
    <row r="9" spans="1:11" ht="12.75">
      <c r="A9" s="217" t="s">
        <v>195</v>
      </c>
      <c r="B9" s="218"/>
      <c r="C9" s="219"/>
      <c r="D9" s="100"/>
      <c r="E9" s="100"/>
      <c r="F9" s="100"/>
      <c r="G9" s="100"/>
      <c r="H9" s="100"/>
      <c r="I9" s="100"/>
      <c r="J9" s="100"/>
      <c r="K9" s="100"/>
    </row>
    <row r="10" spans="1:11" ht="12.75">
      <c r="A10" s="220"/>
      <c r="B10" s="221"/>
      <c r="C10" s="222"/>
      <c r="D10" s="100"/>
      <c r="F10" s="102">
        <v>10</v>
      </c>
      <c r="G10" s="100"/>
      <c r="H10" s="100"/>
      <c r="I10" s="100"/>
      <c r="J10" s="100"/>
      <c r="K10" s="102"/>
    </row>
    <row r="11" spans="1:11" ht="12.75">
      <c r="A11" s="207" t="s">
        <v>184</v>
      </c>
      <c r="B11" s="208"/>
      <c r="C11" s="209"/>
      <c r="D11" s="100"/>
      <c r="E11" s="100"/>
      <c r="F11" s="100"/>
      <c r="G11" s="100"/>
      <c r="H11" s="100"/>
      <c r="I11" s="100"/>
      <c r="J11" s="100"/>
      <c r="K11" s="100"/>
    </row>
    <row r="12" spans="1:11" ht="12.75">
      <c r="A12" s="210"/>
      <c r="B12" s="211"/>
      <c r="C12" s="212"/>
      <c r="D12" s="100" t="s">
        <v>159</v>
      </c>
      <c r="E12" s="100"/>
      <c r="F12" s="100">
        <v>32</v>
      </c>
      <c r="G12" s="100"/>
      <c r="H12" s="100"/>
      <c r="I12" s="100"/>
      <c r="J12" s="100"/>
      <c r="K12" s="100"/>
    </row>
    <row r="13" spans="1:11" ht="12.75">
      <c r="A13" s="207" t="s">
        <v>185</v>
      </c>
      <c r="B13" s="208"/>
      <c r="C13" s="209"/>
      <c r="D13" s="100"/>
      <c r="E13" s="100"/>
      <c r="F13" s="102"/>
      <c r="G13" s="100"/>
      <c r="H13" s="100"/>
      <c r="I13" s="100"/>
      <c r="J13" s="100"/>
      <c r="K13" s="100"/>
    </row>
    <row r="14" spans="1:11" ht="12.75">
      <c r="A14" s="210"/>
      <c r="B14" s="211"/>
      <c r="C14" s="212"/>
      <c r="D14" s="100"/>
      <c r="E14" s="100"/>
      <c r="F14">
        <v>15</v>
      </c>
      <c r="G14" s="102"/>
      <c r="H14" s="100"/>
      <c r="I14" s="100"/>
      <c r="J14" s="100"/>
      <c r="K14" s="101"/>
    </row>
    <row r="15" spans="1:11" ht="12.75">
      <c r="A15" s="207" t="s">
        <v>186</v>
      </c>
      <c r="B15" s="208"/>
      <c r="C15" s="209"/>
      <c r="D15" s="100"/>
      <c r="E15" s="100"/>
      <c r="F15" s="100"/>
      <c r="G15" s="100"/>
      <c r="H15" s="100"/>
      <c r="I15" s="100"/>
      <c r="J15" s="100"/>
      <c r="K15" s="100"/>
    </row>
    <row r="16" spans="1:11" ht="12.75">
      <c r="A16" s="210"/>
      <c r="B16" s="211"/>
      <c r="C16" s="212"/>
      <c r="D16" s="100"/>
      <c r="E16" s="100"/>
      <c r="F16" s="100"/>
      <c r="G16" s="102">
        <v>12</v>
      </c>
      <c r="H16" s="100"/>
      <c r="I16" s="100"/>
      <c r="J16" s="100"/>
      <c r="K16" s="100"/>
    </row>
    <row r="17" spans="1:11" ht="12.75">
      <c r="A17" s="207" t="s">
        <v>187</v>
      </c>
      <c r="B17" s="208"/>
      <c r="C17" s="209"/>
      <c r="D17" s="100"/>
      <c r="E17" s="100"/>
      <c r="F17" s="100"/>
      <c r="G17" s="100"/>
      <c r="H17" s="100"/>
      <c r="I17" s="100"/>
      <c r="J17" s="100"/>
      <c r="K17" s="100"/>
    </row>
    <row r="18" spans="1:11" ht="12.75">
      <c r="A18" s="210"/>
      <c r="B18" s="211"/>
      <c r="C18" s="212"/>
      <c r="D18" s="100"/>
      <c r="E18" s="100"/>
      <c r="F18" s="100"/>
      <c r="G18" s="102">
        <v>10</v>
      </c>
      <c r="H18" s="100"/>
      <c r="I18" s="100"/>
      <c r="J18" s="100"/>
      <c r="K18" s="100"/>
    </row>
    <row r="19" spans="1:11" ht="12.75">
      <c r="A19" s="207" t="s">
        <v>188</v>
      </c>
      <c r="B19" s="208"/>
      <c r="C19" s="209"/>
      <c r="D19" s="100"/>
      <c r="E19" s="100"/>
      <c r="F19" s="100"/>
      <c r="G19" s="100"/>
      <c r="H19" s="100"/>
      <c r="I19" s="100"/>
      <c r="J19" s="100"/>
      <c r="K19" s="100"/>
    </row>
    <row r="20" spans="1:11" ht="12.75">
      <c r="A20" s="210"/>
      <c r="B20" s="211"/>
      <c r="C20" s="212"/>
      <c r="D20" s="100"/>
      <c r="E20" s="100"/>
      <c r="F20" s="100"/>
      <c r="G20" s="102">
        <v>93.1</v>
      </c>
      <c r="H20" s="100"/>
      <c r="I20" s="100"/>
      <c r="J20" s="100"/>
      <c r="K20" s="100"/>
    </row>
    <row r="21" spans="1:11" ht="12.75">
      <c r="A21" s="207" t="s">
        <v>189</v>
      </c>
      <c r="B21" s="208"/>
      <c r="C21" s="209"/>
      <c r="D21" s="100"/>
      <c r="E21" s="100"/>
      <c r="F21" s="100"/>
      <c r="G21" s="100"/>
      <c r="H21" s="100"/>
      <c r="I21" s="100"/>
      <c r="J21" s="100"/>
      <c r="K21" s="100"/>
    </row>
    <row r="22" spans="1:11" ht="12.75">
      <c r="A22" s="210"/>
      <c r="B22" s="211"/>
      <c r="C22" s="212"/>
      <c r="D22" s="100"/>
      <c r="E22" s="100"/>
      <c r="F22" s="100"/>
      <c r="G22" s="100"/>
      <c r="H22" s="100">
        <v>60</v>
      </c>
      <c r="I22" s="100"/>
      <c r="J22" s="100"/>
      <c r="K22" s="100"/>
    </row>
    <row r="23" spans="1:11" ht="12.75">
      <c r="A23" s="207" t="s">
        <v>190</v>
      </c>
      <c r="B23" s="208"/>
      <c r="C23" s="209"/>
      <c r="D23" s="100"/>
      <c r="E23" s="100"/>
      <c r="F23" s="100"/>
      <c r="G23" s="100"/>
      <c r="H23" s="100"/>
      <c r="I23" s="100"/>
      <c r="J23" s="100"/>
      <c r="K23" s="100"/>
    </row>
    <row r="24" spans="1:11" ht="12.75">
      <c r="A24" s="210"/>
      <c r="B24" s="211"/>
      <c r="C24" s="212"/>
      <c r="D24" s="100"/>
      <c r="E24" s="100"/>
      <c r="F24" s="100"/>
      <c r="G24" s="100"/>
      <c r="H24" s="100">
        <v>60</v>
      </c>
      <c r="I24" s="100"/>
      <c r="J24" s="100"/>
      <c r="K24" s="100"/>
    </row>
    <row r="25" spans="1:11" ht="12.75">
      <c r="A25" s="207" t="s">
        <v>191</v>
      </c>
      <c r="B25" s="208"/>
      <c r="C25" s="209"/>
      <c r="D25" s="100"/>
      <c r="E25" s="100"/>
      <c r="F25" s="100"/>
      <c r="G25" s="100"/>
      <c r="H25" s="100"/>
      <c r="I25" s="100"/>
      <c r="J25" s="100"/>
      <c r="K25" s="100"/>
    </row>
    <row r="26" spans="1:11" ht="12.75">
      <c r="A26" s="210"/>
      <c r="B26" s="211"/>
      <c r="C26" s="212"/>
      <c r="D26" s="100"/>
      <c r="E26" s="100"/>
      <c r="F26" s="100"/>
      <c r="G26" s="100"/>
      <c r="H26" s="101"/>
      <c r="I26" s="100" t="s">
        <v>159</v>
      </c>
      <c r="J26" s="102">
        <v>30</v>
      </c>
      <c r="K26" s="100"/>
    </row>
    <row r="27" spans="1:11" ht="12.75">
      <c r="A27" s="207" t="s">
        <v>192</v>
      </c>
      <c r="B27" s="208"/>
      <c r="C27" s="209"/>
      <c r="D27" s="100"/>
      <c r="E27" s="100"/>
      <c r="F27" s="100"/>
      <c r="G27" s="100"/>
      <c r="H27" s="100"/>
      <c r="I27" s="100"/>
      <c r="J27" s="100"/>
      <c r="K27" s="100"/>
    </row>
    <row r="28" spans="1:10" ht="12.75">
      <c r="A28" s="210"/>
      <c r="B28" s="211"/>
      <c r="C28" s="212"/>
      <c r="D28" s="100"/>
      <c r="E28" s="100"/>
      <c r="F28" s="100"/>
      <c r="G28" s="100"/>
      <c r="H28" s="100"/>
      <c r="I28" s="100"/>
      <c r="J28" s="130">
        <v>18</v>
      </c>
    </row>
    <row r="29" spans="1:11" ht="12.75">
      <c r="A29" s="207" t="s">
        <v>193</v>
      </c>
      <c r="B29" s="208"/>
      <c r="C29" s="209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210"/>
      <c r="B30" s="211"/>
      <c r="C30" s="212"/>
      <c r="D30" s="97"/>
      <c r="E30" s="97"/>
      <c r="F30" s="97"/>
      <c r="G30" s="97"/>
      <c r="H30" s="97"/>
      <c r="I30" s="97"/>
      <c r="J30" s="97"/>
      <c r="K30" s="103">
        <v>10</v>
      </c>
    </row>
    <row r="31" spans="1:11" ht="12.75">
      <c r="A31" s="198" t="s">
        <v>241</v>
      </c>
      <c r="B31" s="199"/>
      <c r="C31" s="200"/>
      <c r="D31" s="43"/>
      <c r="E31" s="43"/>
      <c r="F31" s="43"/>
      <c r="G31" s="43"/>
      <c r="H31" s="43"/>
      <c r="I31" s="43"/>
      <c r="J31" s="43"/>
      <c r="K31" s="43"/>
    </row>
    <row r="32" spans="4:11" ht="12.75">
      <c r="D32" s="214">
        <f>K30+J28+J26+H24+G20</f>
        <v>211.1</v>
      </c>
      <c r="E32" s="215"/>
      <c r="F32" s="215"/>
      <c r="G32" s="215"/>
      <c r="H32" s="215"/>
      <c r="I32" s="215"/>
      <c r="J32" s="215"/>
      <c r="K32" s="216"/>
    </row>
    <row r="33" spans="2:3" ht="12.75">
      <c r="B33" s="191" t="s">
        <v>224</v>
      </c>
      <c r="C33" s="191"/>
    </row>
    <row r="34" spans="2:5" ht="12.75">
      <c r="B34" s="191" t="s">
        <v>225</v>
      </c>
      <c r="C34" s="191"/>
      <c r="D34" s="11">
        <f>(1.5*4+24*1.5)*1.1/2</f>
        <v>23.1</v>
      </c>
      <c r="E34" t="s">
        <v>175</v>
      </c>
    </row>
    <row r="35" spans="2:5" ht="12.75">
      <c r="B35" s="191" t="s">
        <v>226</v>
      </c>
      <c r="C35" s="191"/>
      <c r="D35" s="11">
        <f>1.5*4</f>
        <v>6</v>
      </c>
      <c r="E35" t="s">
        <v>175</v>
      </c>
    </row>
    <row r="36" spans="2:5" ht="12.75">
      <c r="B36" s="191" t="s">
        <v>227</v>
      </c>
      <c r="C36" s="191"/>
      <c r="D36" s="11">
        <v>45</v>
      </c>
      <c r="E36" t="s">
        <v>175</v>
      </c>
    </row>
    <row r="37" spans="2:5" ht="12.75">
      <c r="B37" s="191" t="s">
        <v>228</v>
      </c>
      <c r="C37" s="191"/>
      <c r="D37" s="11">
        <v>10</v>
      </c>
      <c r="E37" t="s">
        <v>175</v>
      </c>
    </row>
    <row r="38" spans="2:5" ht="12.75">
      <c r="B38" s="191" t="s">
        <v>229</v>
      </c>
      <c r="C38" s="191"/>
      <c r="D38" s="11">
        <f>(24*2+4*4)/2</f>
        <v>32</v>
      </c>
      <c r="E38" t="s">
        <v>175</v>
      </c>
    </row>
    <row r="39" spans="2:5" ht="12.75">
      <c r="B39" s="191" t="s">
        <v>230</v>
      </c>
      <c r="C39" s="191"/>
      <c r="D39" s="11">
        <f>5*3</f>
        <v>15</v>
      </c>
      <c r="E39" t="s">
        <v>175</v>
      </c>
    </row>
    <row r="40" spans="2:5" ht="12.75">
      <c r="B40" s="191" t="s">
        <v>227</v>
      </c>
      <c r="C40" s="191"/>
      <c r="D40" s="11">
        <f>3*4</f>
        <v>12</v>
      </c>
      <c r="E40" t="s">
        <v>175</v>
      </c>
    </row>
    <row r="41" spans="2:5" ht="12.75">
      <c r="B41" s="191" t="s">
        <v>231</v>
      </c>
      <c r="C41" s="191"/>
      <c r="D41" s="11">
        <v>10</v>
      </c>
      <c r="E41" t="s">
        <v>175</v>
      </c>
    </row>
    <row r="42" spans="2:5" ht="12.75">
      <c r="B42" s="191" t="s">
        <v>232</v>
      </c>
      <c r="C42" s="191"/>
      <c r="D42" s="11">
        <f>D34+D36+D37+D39</f>
        <v>93.1</v>
      </c>
      <c r="E42" t="s">
        <v>175</v>
      </c>
    </row>
    <row r="43" spans="2:5" ht="12.75">
      <c r="B43" s="191" t="s">
        <v>233</v>
      </c>
      <c r="C43" s="191"/>
      <c r="D43" s="11">
        <f>20*4</f>
        <v>80</v>
      </c>
      <c r="E43" t="s">
        <v>175</v>
      </c>
    </row>
    <row r="44" spans="2:5" ht="12.75">
      <c r="B44" s="191" t="s">
        <v>234</v>
      </c>
      <c r="C44" s="191"/>
      <c r="D44" s="11">
        <f>D43</f>
        <v>80</v>
      </c>
      <c r="E44" t="s">
        <v>175</v>
      </c>
    </row>
    <row r="45" spans="2:5" ht="12.75">
      <c r="B45" s="191" t="s">
        <v>235</v>
      </c>
      <c r="C45" s="191"/>
      <c r="D45" s="11">
        <f>4*1.5+24*0.5</f>
        <v>18</v>
      </c>
      <c r="E45" t="s">
        <v>175</v>
      </c>
    </row>
    <row r="46" spans="4:5" ht="12.75">
      <c r="D46" s="11">
        <v>10</v>
      </c>
      <c r="E46" t="s">
        <v>175</v>
      </c>
    </row>
  </sheetData>
  <mergeCells count="32">
    <mergeCell ref="D1:K1"/>
    <mergeCell ref="B45:C45"/>
    <mergeCell ref="A31:C31"/>
    <mergeCell ref="D32:K32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A25:C26"/>
    <mergeCell ref="A27:C28"/>
    <mergeCell ref="A29:C30"/>
    <mergeCell ref="D2:K2"/>
    <mergeCell ref="A17:C18"/>
    <mergeCell ref="A19:C20"/>
    <mergeCell ref="A21:C22"/>
    <mergeCell ref="A23:C24"/>
    <mergeCell ref="A9:C10"/>
    <mergeCell ref="A11:C12"/>
    <mergeCell ref="A13:C14"/>
    <mergeCell ref="A15:C16"/>
    <mergeCell ref="A1:C2"/>
    <mergeCell ref="A3:C4"/>
    <mergeCell ref="A5:C6"/>
    <mergeCell ref="A7:C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C1">
      <selection activeCell="B21" sqref="B21:D22"/>
    </sheetView>
  </sheetViews>
  <sheetFormatPr defaultColWidth="9.00390625" defaultRowHeight="12.75"/>
  <sheetData>
    <row r="1" spans="1:17" ht="12.75">
      <c r="A1" s="229"/>
      <c r="B1" s="213" t="s">
        <v>180</v>
      </c>
      <c r="C1" s="213"/>
      <c r="D1" s="213"/>
      <c r="E1" s="242" t="s">
        <v>289</v>
      </c>
      <c r="F1" s="230"/>
      <c r="G1" s="230"/>
      <c r="H1" s="230"/>
      <c r="I1" s="230"/>
      <c r="J1" s="230"/>
      <c r="K1" s="230"/>
      <c r="L1" s="230"/>
      <c r="M1" s="52"/>
      <c r="N1" s="52"/>
      <c r="O1" s="52"/>
      <c r="P1" s="52"/>
      <c r="Q1" s="52"/>
    </row>
    <row r="2" spans="1:17" ht="12.75">
      <c r="A2" s="229"/>
      <c r="B2" s="213"/>
      <c r="C2" s="213"/>
      <c r="D2" s="213"/>
      <c r="E2" s="214" t="s">
        <v>194</v>
      </c>
      <c r="F2" s="215"/>
      <c r="G2" s="215"/>
      <c r="H2" s="215"/>
      <c r="I2" s="215"/>
      <c r="J2" s="215"/>
      <c r="K2" s="215"/>
      <c r="L2" s="216"/>
      <c r="M2" s="128"/>
      <c r="N2" s="121"/>
      <c r="O2" s="121"/>
      <c r="P2" s="121"/>
      <c r="Q2" s="121"/>
    </row>
    <row r="3" spans="1:17" ht="12.75" customHeight="1" thickBot="1">
      <c r="A3" s="227">
        <v>1</v>
      </c>
      <c r="B3" s="207" t="s">
        <v>181</v>
      </c>
      <c r="C3" s="208"/>
      <c r="D3" s="209"/>
      <c r="E3" s="98">
        <v>30</v>
      </c>
      <c r="F3" s="98">
        <v>60</v>
      </c>
      <c r="G3" s="98">
        <v>90</v>
      </c>
      <c r="H3" s="98">
        <v>120</v>
      </c>
      <c r="I3" s="98">
        <v>150</v>
      </c>
      <c r="J3" s="98">
        <v>180</v>
      </c>
      <c r="K3" s="98">
        <v>210</v>
      </c>
      <c r="L3" s="115">
        <v>240</v>
      </c>
      <c r="M3" s="116"/>
      <c r="N3" s="23"/>
      <c r="O3" s="23"/>
      <c r="P3" s="23"/>
      <c r="Q3" s="23"/>
    </row>
    <row r="4" spans="1:17" ht="12.75">
      <c r="A4" s="228"/>
      <c r="B4" s="210"/>
      <c r="C4" s="211"/>
      <c r="D4" s="212"/>
      <c r="E4" s="100">
        <v>28.8</v>
      </c>
      <c r="F4" s="100"/>
      <c r="G4" s="100"/>
      <c r="H4" s="100"/>
      <c r="I4" s="100"/>
      <c r="J4" s="100"/>
      <c r="K4" s="100"/>
      <c r="L4" s="116"/>
      <c r="M4" s="116"/>
      <c r="N4" s="23"/>
      <c r="O4" s="23"/>
      <c r="P4" s="23"/>
      <c r="Q4" s="23"/>
    </row>
    <row r="5" spans="1:17" ht="12.75" customHeight="1">
      <c r="A5" s="227">
        <v>2</v>
      </c>
      <c r="B5" s="207" t="s">
        <v>182</v>
      </c>
      <c r="C5" s="208"/>
      <c r="D5" s="209"/>
      <c r="E5" s="100"/>
      <c r="F5" s="100"/>
      <c r="G5" s="100"/>
      <c r="H5" s="100"/>
      <c r="I5" s="100"/>
      <c r="J5" s="100"/>
      <c r="K5" s="100"/>
      <c r="L5" s="116"/>
      <c r="M5" s="116"/>
      <c r="N5" s="23"/>
      <c r="O5" s="23"/>
      <c r="P5" s="23"/>
      <c r="Q5" s="23"/>
    </row>
    <row r="6" spans="1:17" ht="12.75">
      <c r="A6" s="228"/>
      <c r="B6" s="210"/>
      <c r="C6" s="211"/>
      <c r="D6" s="212"/>
      <c r="E6" s="102">
        <v>4.5</v>
      </c>
      <c r="F6" s="100"/>
      <c r="G6" s="100"/>
      <c r="H6" s="100"/>
      <c r="I6" s="100"/>
      <c r="J6" s="100"/>
      <c r="K6" s="102"/>
      <c r="L6" s="116"/>
      <c r="M6" s="116"/>
      <c r="N6" s="23"/>
      <c r="O6" s="23"/>
      <c r="P6" s="23"/>
      <c r="Q6" s="23"/>
    </row>
    <row r="7" spans="1:17" ht="12.75" customHeight="1">
      <c r="A7" s="227">
        <v>3</v>
      </c>
      <c r="B7" s="207" t="s">
        <v>183</v>
      </c>
      <c r="C7" s="208"/>
      <c r="D7" s="209"/>
      <c r="E7" s="100"/>
      <c r="F7" s="100"/>
      <c r="G7" s="100"/>
      <c r="H7" s="100"/>
      <c r="I7" s="100"/>
      <c r="J7" s="100"/>
      <c r="K7" s="100"/>
      <c r="L7" s="116"/>
      <c r="M7" s="116"/>
      <c r="N7" s="23"/>
      <c r="O7" s="23"/>
      <c r="P7" s="23"/>
      <c r="Q7" s="23"/>
    </row>
    <row r="8" spans="1:17" ht="12.75">
      <c r="A8" s="228"/>
      <c r="B8" s="210"/>
      <c r="C8" s="211"/>
      <c r="D8" s="212"/>
      <c r="E8" s="100"/>
      <c r="F8" s="102">
        <v>45</v>
      </c>
      <c r="G8" s="100"/>
      <c r="H8" s="100"/>
      <c r="I8" s="100"/>
      <c r="J8" s="100"/>
      <c r="K8" s="100"/>
      <c r="L8" s="116"/>
      <c r="M8" s="116"/>
      <c r="N8" s="23"/>
      <c r="O8" s="23"/>
      <c r="P8" s="23"/>
      <c r="Q8" s="23"/>
    </row>
    <row r="9" spans="1:17" ht="12.75" customHeight="1">
      <c r="A9" s="227">
        <v>4</v>
      </c>
      <c r="B9" s="217" t="s">
        <v>195</v>
      </c>
      <c r="C9" s="218"/>
      <c r="D9" s="219"/>
      <c r="E9" s="100"/>
      <c r="F9" s="100"/>
      <c r="G9" s="100"/>
      <c r="H9" s="100"/>
      <c r="I9" s="100"/>
      <c r="J9" s="100"/>
      <c r="K9" s="100"/>
      <c r="L9" s="116"/>
      <c r="M9" s="116"/>
      <c r="N9" s="23"/>
      <c r="O9" s="23"/>
      <c r="P9" s="23"/>
      <c r="Q9" s="23"/>
    </row>
    <row r="10" spans="1:17" ht="12.75">
      <c r="A10" s="228"/>
      <c r="B10" s="220"/>
      <c r="C10" s="221"/>
      <c r="D10" s="222"/>
      <c r="E10" s="100"/>
      <c r="G10" s="102">
        <v>10</v>
      </c>
      <c r="H10" s="100"/>
      <c r="I10" s="100"/>
      <c r="J10" s="100"/>
      <c r="K10" s="100"/>
      <c r="L10" s="117"/>
      <c r="M10" s="116"/>
      <c r="N10" s="23"/>
      <c r="O10" s="23"/>
      <c r="P10" s="23"/>
      <c r="Q10" s="23"/>
    </row>
    <row r="11" spans="1:17" ht="12.75" customHeight="1">
      <c r="A11" s="227">
        <v>5</v>
      </c>
      <c r="B11" s="207" t="s">
        <v>184</v>
      </c>
      <c r="C11" s="208"/>
      <c r="D11" s="209"/>
      <c r="E11" s="100"/>
      <c r="F11" s="100"/>
      <c r="G11" s="100"/>
      <c r="H11" s="100"/>
      <c r="I11" s="100"/>
      <c r="J11" s="100"/>
      <c r="K11" s="100"/>
      <c r="L11" s="116"/>
      <c r="M11" s="116"/>
      <c r="N11" s="23"/>
      <c r="O11" s="23"/>
      <c r="P11" s="23"/>
      <c r="Q11" s="23"/>
    </row>
    <row r="12" spans="1:17" ht="12.75">
      <c r="A12" s="228"/>
      <c r="B12" s="210"/>
      <c r="C12" s="211"/>
      <c r="D12" s="212"/>
      <c r="E12" s="100" t="s">
        <v>159</v>
      </c>
      <c r="F12" s="100"/>
      <c r="G12" s="100">
        <v>38</v>
      </c>
      <c r="H12" s="100"/>
      <c r="I12" s="100"/>
      <c r="J12" s="100"/>
      <c r="K12" s="100"/>
      <c r="L12" s="116"/>
      <c r="M12" s="116"/>
      <c r="N12" s="23"/>
      <c r="O12" s="23"/>
      <c r="P12" s="23"/>
      <c r="Q12" s="23"/>
    </row>
    <row r="13" spans="1:17" ht="12.75" customHeight="1">
      <c r="A13" s="227">
        <v>6</v>
      </c>
      <c r="B13" s="207" t="s">
        <v>185</v>
      </c>
      <c r="C13" s="208"/>
      <c r="D13" s="209"/>
      <c r="E13" s="100"/>
      <c r="F13" s="100"/>
      <c r="G13" s="102"/>
      <c r="H13" s="100"/>
      <c r="I13" s="100"/>
      <c r="J13" s="100"/>
      <c r="K13" s="100"/>
      <c r="L13" s="116"/>
      <c r="M13" s="116"/>
      <c r="N13" s="23"/>
      <c r="O13" s="23"/>
      <c r="P13" s="23"/>
      <c r="Q13" s="23"/>
    </row>
    <row r="14" spans="1:17" ht="12.75">
      <c r="A14" s="228"/>
      <c r="B14" s="210"/>
      <c r="C14" s="211"/>
      <c r="D14" s="212"/>
      <c r="E14" s="100"/>
      <c r="F14" s="100"/>
      <c r="H14" s="102">
        <v>15</v>
      </c>
      <c r="I14" s="100"/>
      <c r="J14" s="100"/>
      <c r="K14" s="100"/>
      <c r="L14" s="118"/>
      <c r="M14" s="116"/>
      <c r="N14" s="23"/>
      <c r="O14" s="23"/>
      <c r="P14" s="23"/>
      <c r="Q14" s="23"/>
    </row>
    <row r="15" spans="1:17" ht="12.75" customHeight="1">
      <c r="A15" s="227">
        <v>7</v>
      </c>
      <c r="B15" s="207" t="s">
        <v>186</v>
      </c>
      <c r="C15" s="208"/>
      <c r="D15" s="209"/>
      <c r="E15" s="100"/>
      <c r="F15" s="100"/>
      <c r="G15" s="100"/>
      <c r="H15" s="100"/>
      <c r="I15" s="100"/>
      <c r="J15" s="100"/>
      <c r="K15" s="100"/>
      <c r="L15" s="116"/>
      <c r="M15" s="116"/>
      <c r="N15" s="122"/>
      <c r="O15" s="23"/>
      <c r="P15" s="23"/>
      <c r="Q15" s="23"/>
    </row>
    <row r="16" spans="1:17" ht="12.75">
      <c r="A16" s="228"/>
      <c r="B16" s="210"/>
      <c r="C16" s="211"/>
      <c r="D16" s="212"/>
      <c r="E16" s="100"/>
      <c r="F16" s="100"/>
      <c r="G16" s="100"/>
      <c r="H16" s="101">
        <v>9</v>
      </c>
      <c r="I16" s="100"/>
      <c r="J16" s="100"/>
      <c r="K16" s="100"/>
      <c r="L16" s="116"/>
      <c r="M16" s="116"/>
      <c r="N16" s="23"/>
      <c r="O16" s="23"/>
      <c r="P16" s="23"/>
      <c r="Q16" s="23"/>
    </row>
    <row r="17" spans="1:17" ht="12.75" customHeight="1">
      <c r="A17" s="223">
        <v>8</v>
      </c>
      <c r="B17" s="207" t="s">
        <v>187</v>
      </c>
      <c r="C17" s="208"/>
      <c r="D17" s="209"/>
      <c r="E17" s="100"/>
      <c r="F17" s="100"/>
      <c r="G17" s="100"/>
      <c r="H17" s="100"/>
      <c r="I17" s="100"/>
      <c r="J17" s="100"/>
      <c r="K17" s="100"/>
      <c r="L17" s="116"/>
      <c r="M17" s="116"/>
      <c r="N17" s="23"/>
      <c r="O17" s="23"/>
      <c r="P17" s="23"/>
      <c r="Q17" s="23"/>
    </row>
    <row r="18" spans="1:17" ht="12.75">
      <c r="A18" s="224"/>
      <c r="B18" s="210"/>
      <c r="C18" s="211"/>
      <c r="D18" s="212"/>
      <c r="E18" s="100"/>
      <c r="F18" s="100"/>
      <c r="G18" s="100"/>
      <c r="H18" s="100">
        <v>10</v>
      </c>
      <c r="I18" s="100"/>
      <c r="J18" s="100"/>
      <c r="K18" s="100"/>
      <c r="L18" s="116"/>
      <c r="M18" s="116"/>
      <c r="N18" s="23"/>
      <c r="O18" s="23"/>
      <c r="P18" s="23"/>
      <c r="Q18" s="23"/>
    </row>
    <row r="19" spans="1:17" ht="12.75" customHeight="1">
      <c r="A19" s="223">
        <v>9</v>
      </c>
      <c r="B19" s="207" t="s">
        <v>188</v>
      </c>
      <c r="C19" s="208"/>
      <c r="D19" s="209"/>
      <c r="E19" s="100"/>
      <c r="F19" s="100"/>
      <c r="G19" s="100"/>
      <c r="H19" s="100"/>
      <c r="I19" s="100"/>
      <c r="J19" s="100"/>
      <c r="K19" s="100"/>
      <c r="L19" s="116"/>
      <c r="M19" s="116"/>
      <c r="N19" s="23"/>
      <c r="O19" s="23"/>
      <c r="P19" s="23"/>
      <c r="Q19" s="23"/>
    </row>
    <row r="20" spans="1:17" ht="12.75">
      <c r="A20" s="224"/>
      <c r="B20" s="210"/>
      <c r="C20" s="211"/>
      <c r="D20" s="212"/>
      <c r="E20" s="100"/>
      <c r="F20" s="100"/>
      <c r="G20" s="100"/>
      <c r="H20" s="100">
        <v>110</v>
      </c>
      <c r="I20" s="100"/>
      <c r="J20" s="100"/>
      <c r="K20" s="100"/>
      <c r="L20" s="116"/>
      <c r="M20" s="116"/>
      <c r="N20" s="23"/>
      <c r="O20" s="23"/>
      <c r="P20" s="23"/>
      <c r="Q20" s="23"/>
    </row>
    <row r="21" spans="1:17" ht="12.75" customHeight="1">
      <c r="A21" s="223">
        <v>10</v>
      </c>
      <c r="B21" s="207" t="s">
        <v>189</v>
      </c>
      <c r="C21" s="208"/>
      <c r="D21" s="209"/>
      <c r="E21" s="100"/>
      <c r="F21" s="100"/>
      <c r="G21" s="100"/>
      <c r="H21" s="100"/>
      <c r="I21" s="100"/>
      <c r="J21" s="100"/>
      <c r="K21" s="100"/>
      <c r="L21" s="116"/>
      <c r="M21" s="116"/>
      <c r="N21" s="23"/>
      <c r="O21" s="23"/>
      <c r="P21" s="23"/>
      <c r="Q21" s="23"/>
    </row>
    <row r="22" spans="1:17" ht="12.75">
      <c r="A22" s="224"/>
      <c r="B22" s="210"/>
      <c r="C22" s="211"/>
      <c r="D22" s="212"/>
      <c r="E22" s="100"/>
      <c r="F22" s="100"/>
      <c r="G22" s="100"/>
      <c r="H22" s="100"/>
      <c r="I22" s="100">
        <v>60</v>
      </c>
      <c r="J22" s="100"/>
      <c r="K22" s="100"/>
      <c r="L22" s="116"/>
      <c r="M22" s="116"/>
      <c r="N22" s="23"/>
      <c r="O22" s="23"/>
      <c r="P22" s="23"/>
      <c r="Q22" s="23"/>
    </row>
    <row r="23" spans="1:17" ht="12.75" customHeight="1">
      <c r="A23" s="223">
        <v>11</v>
      </c>
      <c r="B23" s="207" t="s">
        <v>190</v>
      </c>
      <c r="C23" s="208"/>
      <c r="D23" s="209"/>
      <c r="E23" s="100"/>
      <c r="F23" s="100"/>
      <c r="G23" s="100"/>
      <c r="H23" s="100"/>
      <c r="I23" s="100"/>
      <c r="J23" s="100"/>
      <c r="K23" s="100"/>
      <c r="L23" s="116"/>
      <c r="M23" s="116"/>
      <c r="N23" s="23"/>
      <c r="O23" s="23"/>
      <c r="P23" s="23"/>
      <c r="Q23" s="23"/>
    </row>
    <row r="24" spans="1:17" ht="12.75">
      <c r="A24" s="224"/>
      <c r="B24" s="210"/>
      <c r="C24" s="211"/>
      <c r="D24" s="212"/>
      <c r="E24" s="100"/>
      <c r="F24" s="100"/>
      <c r="G24" s="100"/>
      <c r="H24" s="100"/>
      <c r="I24" s="100">
        <v>60</v>
      </c>
      <c r="J24" s="100"/>
      <c r="K24" s="100"/>
      <c r="L24" s="116"/>
      <c r="M24" s="116"/>
      <c r="N24" s="23"/>
      <c r="O24" s="23"/>
      <c r="P24" s="23"/>
      <c r="Q24" s="23"/>
    </row>
    <row r="25" spans="1:17" ht="12.75" customHeight="1">
      <c r="A25" s="223">
        <v>12</v>
      </c>
      <c r="B25" s="207" t="s">
        <v>191</v>
      </c>
      <c r="C25" s="208"/>
      <c r="D25" s="209"/>
      <c r="E25" s="100"/>
      <c r="F25" s="100"/>
      <c r="G25" s="100"/>
      <c r="H25" s="100"/>
      <c r="I25" s="100"/>
      <c r="J25" s="100"/>
      <c r="K25" s="100"/>
      <c r="L25" s="116"/>
      <c r="M25" s="116"/>
      <c r="N25" s="23"/>
      <c r="O25" s="23"/>
      <c r="P25" s="23"/>
      <c r="Q25" s="23"/>
    </row>
    <row r="26" spans="1:17" ht="12.75">
      <c r="A26" s="224"/>
      <c r="B26" s="210"/>
      <c r="C26" s="211"/>
      <c r="D26" s="212"/>
      <c r="E26" s="100"/>
      <c r="F26" s="100"/>
      <c r="G26" s="100"/>
      <c r="H26" s="100"/>
      <c r="I26" s="101"/>
      <c r="J26" s="100" t="s">
        <v>159</v>
      </c>
      <c r="K26" s="102">
        <v>30</v>
      </c>
      <c r="L26" s="116"/>
      <c r="M26" s="116"/>
      <c r="N26" s="23"/>
      <c r="O26" s="23"/>
      <c r="P26" s="23"/>
      <c r="Q26" s="23"/>
    </row>
    <row r="27" spans="1:17" ht="12.75" customHeight="1">
      <c r="A27" s="225">
        <v>13</v>
      </c>
      <c r="B27" s="207" t="s">
        <v>192</v>
      </c>
      <c r="C27" s="208"/>
      <c r="D27" s="209"/>
      <c r="E27" s="100"/>
      <c r="F27" s="100"/>
      <c r="G27" s="100"/>
      <c r="H27" s="100"/>
      <c r="I27" s="100"/>
      <c r="J27" s="100"/>
      <c r="K27" s="100"/>
      <c r="L27" s="116"/>
      <c r="M27" s="116"/>
      <c r="N27" s="23"/>
      <c r="O27" s="23"/>
      <c r="P27" s="23"/>
      <c r="Q27" s="23"/>
    </row>
    <row r="28" spans="1:17" ht="12.75">
      <c r="A28" s="226"/>
      <c r="B28" s="210"/>
      <c r="C28" s="211"/>
      <c r="D28" s="212"/>
      <c r="E28" s="100"/>
      <c r="F28" s="100"/>
      <c r="G28" s="100"/>
      <c r="H28" s="100"/>
      <c r="I28" s="100"/>
      <c r="J28" s="100"/>
      <c r="K28" s="100"/>
      <c r="L28" s="117">
        <v>20.5</v>
      </c>
      <c r="M28" s="116"/>
      <c r="N28" s="23"/>
      <c r="O28" s="23"/>
      <c r="P28" s="23"/>
      <c r="Q28" s="52"/>
    </row>
    <row r="29" spans="1:17" ht="12.75" customHeight="1">
      <c r="A29" s="227">
        <v>14</v>
      </c>
      <c r="B29" s="207" t="s">
        <v>193</v>
      </c>
      <c r="C29" s="208"/>
      <c r="D29" s="209"/>
      <c r="E29" s="100"/>
      <c r="F29" s="100"/>
      <c r="G29" s="100"/>
      <c r="H29" s="100"/>
      <c r="I29" s="100"/>
      <c r="J29" s="100"/>
      <c r="K29" s="100"/>
      <c r="L29" s="116"/>
      <c r="M29" s="119"/>
      <c r="N29" s="23"/>
      <c r="O29" s="23"/>
      <c r="P29" s="23"/>
      <c r="Q29" s="23"/>
    </row>
    <row r="30" spans="1:17" ht="12.75">
      <c r="A30" s="228"/>
      <c r="B30" s="210"/>
      <c r="C30" s="211"/>
      <c r="D30" s="212"/>
      <c r="E30" s="97"/>
      <c r="F30" s="97"/>
      <c r="G30" s="97"/>
      <c r="H30" s="97"/>
      <c r="I30" s="97"/>
      <c r="J30" s="97"/>
      <c r="K30" s="97"/>
      <c r="L30" s="119">
        <v>10</v>
      </c>
      <c r="M30" s="119"/>
      <c r="N30" s="23"/>
      <c r="O30" s="23"/>
      <c r="P30" s="23"/>
      <c r="Q30" s="23"/>
    </row>
    <row r="31" spans="5:12" ht="12.75">
      <c r="E31" s="43"/>
      <c r="F31" s="43"/>
      <c r="G31" s="43"/>
      <c r="H31" s="43"/>
      <c r="I31" s="43"/>
      <c r="J31" s="43"/>
      <c r="K31" s="43"/>
      <c r="L31" s="120"/>
    </row>
    <row r="32" spans="3:4" ht="12.75">
      <c r="C32" s="191" t="s">
        <v>224</v>
      </c>
      <c r="D32" s="191"/>
    </row>
    <row r="33" spans="3:11" ht="12.75">
      <c r="C33" s="191" t="s">
        <v>225</v>
      </c>
      <c r="D33" s="191"/>
      <c r="E33" s="11">
        <f>(1.5*3+32*1.5)*1.1/2</f>
        <v>28.875000000000004</v>
      </c>
      <c r="F33" t="s">
        <v>175</v>
      </c>
      <c r="H33" s="10"/>
      <c r="K33" s="10"/>
    </row>
    <row r="34" spans="3:8" ht="12.75">
      <c r="C34" s="191" t="s">
        <v>226</v>
      </c>
      <c r="D34" s="191"/>
      <c r="E34" s="11">
        <f>1.5*3</f>
        <v>4.5</v>
      </c>
      <c r="F34" t="s">
        <v>175</v>
      </c>
      <c r="H34" s="10"/>
    </row>
    <row r="35" spans="3:8" ht="12.75">
      <c r="C35" s="191" t="s">
        <v>227</v>
      </c>
      <c r="D35" s="191"/>
      <c r="E35" s="11">
        <v>45</v>
      </c>
      <c r="F35" t="s">
        <v>175</v>
      </c>
      <c r="H35" s="10"/>
    </row>
    <row r="36" spans="3:8" ht="12.75">
      <c r="C36" s="191" t="s">
        <v>228</v>
      </c>
      <c r="D36" s="191"/>
      <c r="E36" s="11">
        <v>10</v>
      </c>
      <c r="F36" t="s">
        <v>175</v>
      </c>
      <c r="H36" s="10"/>
    </row>
    <row r="37" spans="3:8" ht="12.75">
      <c r="C37" s="191" t="s">
        <v>229</v>
      </c>
      <c r="D37" s="191"/>
      <c r="E37" s="11">
        <f>(32*2+3*4)/2</f>
        <v>38</v>
      </c>
      <c r="F37" t="s">
        <v>175</v>
      </c>
      <c r="H37" s="10"/>
    </row>
    <row r="38" spans="3:8" ht="12.75">
      <c r="C38" s="191" t="s">
        <v>230</v>
      </c>
      <c r="D38" s="191"/>
      <c r="E38" s="11">
        <f>5*3</f>
        <v>15</v>
      </c>
      <c r="F38" t="s">
        <v>175</v>
      </c>
      <c r="H38" s="10"/>
    </row>
    <row r="39" spans="3:8" ht="12.75">
      <c r="C39" s="191" t="s">
        <v>227</v>
      </c>
      <c r="D39" s="191"/>
      <c r="E39" s="11">
        <f>3*3</f>
        <v>9</v>
      </c>
      <c r="F39" t="s">
        <v>175</v>
      </c>
      <c r="H39" s="10"/>
    </row>
    <row r="40" spans="3:8" ht="12.75">
      <c r="C40" s="191" t="s">
        <v>231</v>
      </c>
      <c r="D40" s="191"/>
      <c r="E40" s="11">
        <v>10</v>
      </c>
      <c r="F40" t="s">
        <v>175</v>
      </c>
      <c r="H40" s="10"/>
    </row>
    <row r="41" spans="3:8" ht="12.75">
      <c r="C41" s="191" t="s">
        <v>232</v>
      </c>
      <c r="D41" s="191"/>
      <c r="E41" s="11">
        <f>E33+E35+E36+E38</f>
        <v>98.875</v>
      </c>
      <c r="F41" t="s">
        <v>175</v>
      </c>
      <c r="H41" s="10"/>
    </row>
    <row r="42" spans="3:6" ht="12.75">
      <c r="C42" s="191" t="s">
        <v>233</v>
      </c>
      <c r="D42" s="191"/>
      <c r="E42" s="11">
        <f>20*3</f>
        <v>60</v>
      </c>
      <c r="F42" t="s">
        <v>175</v>
      </c>
    </row>
    <row r="43" spans="3:6" ht="12.75">
      <c r="C43" s="191" t="s">
        <v>234</v>
      </c>
      <c r="D43" s="191"/>
      <c r="E43" s="11">
        <f>E42</f>
        <v>60</v>
      </c>
      <c r="F43" t="s">
        <v>175</v>
      </c>
    </row>
    <row r="44" spans="3:6" ht="12.75">
      <c r="C44" s="191" t="s">
        <v>235</v>
      </c>
      <c r="D44" s="191"/>
      <c r="E44" s="11">
        <f>3*1.5+32*0.5</f>
        <v>20.5</v>
      </c>
      <c r="F44" t="s">
        <v>175</v>
      </c>
    </row>
    <row r="45" spans="5:6" ht="12.75">
      <c r="E45" s="11">
        <v>10</v>
      </c>
      <c r="F45" t="s">
        <v>175</v>
      </c>
    </row>
  </sheetData>
  <mergeCells count="45">
    <mergeCell ref="B13:D14"/>
    <mergeCell ref="B15:D16"/>
    <mergeCell ref="B17:D18"/>
    <mergeCell ref="B1:D2"/>
    <mergeCell ref="B3:D4"/>
    <mergeCell ref="B5:D6"/>
    <mergeCell ref="B7:D8"/>
    <mergeCell ref="A1:A2"/>
    <mergeCell ref="A7:A8"/>
    <mergeCell ref="A11:A12"/>
    <mergeCell ref="E2:L2"/>
    <mergeCell ref="A5:A6"/>
    <mergeCell ref="A3:A4"/>
    <mergeCell ref="B11:D12"/>
    <mergeCell ref="E1:L1"/>
    <mergeCell ref="B29:D30"/>
    <mergeCell ref="A27:A28"/>
    <mergeCell ref="A29:A30"/>
    <mergeCell ref="B9:D10"/>
    <mergeCell ref="A25:A26"/>
    <mergeCell ref="B25:D26"/>
    <mergeCell ref="B27:D28"/>
    <mergeCell ref="A9:A10"/>
    <mergeCell ref="A13:A14"/>
    <mergeCell ref="A15:A16"/>
    <mergeCell ref="C32:D32"/>
    <mergeCell ref="C33:D33"/>
    <mergeCell ref="C34:D34"/>
    <mergeCell ref="C35:D35"/>
    <mergeCell ref="C36:D36"/>
    <mergeCell ref="C37:D37"/>
    <mergeCell ref="C38:D38"/>
    <mergeCell ref="C39:D39"/>
    <mergeCell ref="C44:D44"/>
    <mergeCell ref="C40:D40"/>
    <mergeCell ref="C41:D41"/>
    <mergeCell ref="C42:D42"/>
    <mergeCell ref="C43:D43"/>
    <mergeCell ref="A17:A18"/>
    <mergeCell ref="B19:D20"/>
    <mergeCell ref="B23:D24"/>
    <mergeCell ref="B21:D22"/>
    <mergeCell ref="A23:A24"/>
    <mergeCell ref="A21:A22"/>
    <mergeCell ref="A19:A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1998-12-29T20:09:45Z</cp:lastPrinted>
  <dcterms:created xsi:type="dcterms:W3CDTF">1998-11-24T17:14:00Z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