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firstSheet="1" activeTab="5"/>
  </bookViews>
  <sheets>
    <sheet name="18 ФЕВРАЛЯ" sheetId="1" r:id="rId1"/>
    <sheet name="26 ФЕВРАЛЯ" sheetId="2" r:id="rId2"/>
    <sheet name="04 марта" sheetId="3" r:id="rId3"/>
    <sheet name="11 марта" sheetId="4" r:id="rId4"/>
    <sheet name="18 марта" sheetId="5" r:id="rId5"/>
    <sheet name="22 марта" sheetId="6" r:id="rId6"/>
  </sheets>
  <definedNames/>
  <calcPr fullCalcOnLoad="1"/>
</workbook>
</file>

<file path=xl/sharedStrings.xml><?xml version="1.0" encoding="utf-8"?>
<sst xmlns="http://schemas.openxmlformats.org/spreadsheetml/2006/main" count="790" uniqueCount="97">
  <si>
    <t>Ценная бумага компании</t>
  </si>
  <si>
    <t>Количество ценных бмаг</t>
  </si>
  <si>
    <t>Обшая стоимость ц/б</t>
  </si>
  <si>
    <t>Общая текущая стоимость</t>
  </si>
  <si>
    <t>Процент изменения стоимоси</t>
  </si>
  <si>
    <t>Текущая цена             ц/б</t>
  </si>
  <si>
    <t>Курс рубля    к данной валюте</t>
  </si>
  <si>
    <t>Процент изменения стоимости   в рублях</t>
  </si>
  <si>
    <t>Цена        поупки           ц/б</t>
  </si>
  <si>
    <t>Дата  покупки      ц/б</t>
  </si>
  <si>
    <t>Стоимость ц/б (покупки)                  в рублях</t>
  </si>
  <si>
    <t>Стоимость ц/б (текущая)                  в рублях</t>
  </si>
  <si>
    <t>Курс валюты на дату</t>
  </si>
  <si>
    <t>USD</t>
  </si>
  <si>
    <t>EUR</t>
  </si>
  <si>
    <t>ао</t>
  </si>
  <si>
    <t>ап</t>
  </si>
  <si>
    <t>URTC</t>
  </si>
  <si>
    <t>MGTSP</t>
  </si>
  <si>
    <t>ГУМ</t>
  </si>
  <si>
    <t>GUMM</t>
  </si>
  <si>
    <t>TATN</t>
  </si>
  <si>
    <t>ЦУМ</t>
  </si>
  <si>
    <t>TZUM</t>
  </si>
  <si>
    <t>ЮКОС</t>
  </si>
  <si>
    <t>YUKO</t>
  </si>
  <si>
    <t>IRGZ</t>
  </si>
  <si>
    <t>SNGS</t>
  </si>
  <si>
    <t>SNGSP</t>
  </si>
  <si>
    <t>AVAZ</t>
  </si>
  <si>
    <t>ЛУКОЙЛ-ХОЛДИНГ</t>
  </si>
  <si>
    <t>СУРГУТНЕФТЕГАЗ</t>
  </si>
  <si>
    <t>ТАТНЕФТЬ</t>
  </si>
  <si>
    <t>СЕВЕРСТАЛЬ</t>
  </si>
  <si>
    <t>АВТОВАЗ</t>
  </si>
  <si>
    <t>УРАЛСВЯЗЬИНФОРМ</t>
  </si>
  <si>
    <t>LKON</t>
  </si>
  <si>
    <t>CHMF</t>
  </si>
  <si>
    <t>УРАЛТЕЛЕКОМ</t>
  </si>
  <si>
    <t>МОСКОВСКАЯ ГТС</t>
  </si>
  <si>
    <t>ЭЛЕКТРОСВЯЗЬ (МОСК.ОБЛ.)</t>
  </si>
  <si>
    <t>ЛЕНЭНЕРГО</t>
  </si>
  <si>
    <t>МЕГИОННЕФТЕГАЗ</t>
  </si>
  <si>
    <t>НОРИЛЬСКИЙ НИКЕЛЬ</t>
  </si>
  <si>
    <t>СВЕРДЛОВСКЭНЕРГО</t>
  </si>
  <si>
    <t>СВЯЗЬИНФОРМ (САМАРА)</t>
  </si>
  <si>
    <t>ИРКУТСКЭНЕРГО</t>
  </si>
  <si>
    <t>ESMO</t>
  </si>
  <si>
    <t>LSNGP</t>
  </si>
  <si>
    <t>MFGS</t>
  </si>
  <si>
    <t>NKELP</t>
  </si>
  <si>
    <t>SVER</t>
  </si>
  <si>
    <t>SVLN</t>
  </si>
  <si>
    <t xml:space="preserve">NKEL </t>
  </si>
  <si>
    <t>А К Ц И И</t>
  </si>
  <si>
    <t>ИМИТАЦИОННОЕ МОДЕЛИРОВАНИЕ ПОРТФЕЛЬНЫХ РЕШЕНИЙ</t>
  </si>
  <si>
    <t>1.  Общая сумма денежных средств – 10 млн.рублей</t>
  </si>
  <si>
    <t>О Б Л И Г А Ц И И</t>
  </si>
  <si>
    <t>Тип</t>
  </si>
  <si>
    <t>Код</t>
  </si>
  <si>
    <t>об</t>
  </si>
  <si>
    <t>KLNA01</t>
  </si>
  <si>
    <t>SIBR01</t>
  </si>
  <si>
    <t>URSI22</t>
  </si>
  <si>
    <t>URSI27</t>
  </si>
  <si>
    <t>URSI28</t>
  </si>
  <si>
    <t>Концерн КАЛИНА</t>
  </si>
  <si>
    <t>СИБУР</t>
  </si>
  <si>
    <t>ИТОГО</t>
  </si>
  <si>
    <t xml:space="preserve">2.  Тип стратегии (построение портфеля) -  получение текущей прибыли (структура активов: облигации – 60%, акции – 30%, </t>
  </si>
  <si>
    <t xml:space="preserve">     инструменты денежного рынка – 10%).</t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</si>
  <si>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18 » февраля  2002 года</t>
    </r>
  </si>
  <si>
    <r>
      <t xml:space="preserve">Имя инвестора:           </t>
    </r>
    <r>
      <rPr>
        <b/>
        <i/>
        <u val="single"/>
        <sz val="12"/>
        <rFont val="Times New Roman"/>
        <family val="1"/>
      </rPr>
      <t>С.В.ПЫРХ</t>
    </r>
  </si>
  <si>
    <t>Кол-во ценных бмаг</t>
  </si>
  <si>
    <t>Процент изменения стоимости     в рублях</t>
  </si>
  <si>
    <t>Стоимость ц/б     (текущая)                  в рублях</t>
  </si>
  <si>
    <t>Д Е Н Е Ж Н Ы Е  И Н С Т Р У М Е Н Т Ы</t>
  </si>
  <si>
    <t>Наименование банка</t>
  </si>
  <si>
    <t xml:space="preserve">  Тип  вклада</t>
  </si>
  <si>
    <t>Дата  покупки       валюты</t>
  </si>
  <si>
    <t>Годовой процент</t>
  </si>
  <si>
    <t>Количество денежных средств</t>
  </si>
  <si>
    <t>Цена        покупки            валюты</t>
  </si>
  <si>
    <t>Стоимость вклада в USD</t>
  </si>
  <si>
    <t>Стоимость вклада в рублях</t>
  </si>
  <si>
    <t>Срок вклада (днях)</t>
  </si>
  <si>
    <t>И Т О Г О   по портфелю</t>
  </si>
  <si>
    <t>Количество денежных средств на начало</t>
  </si>
  <si>
    <t>Количество денежных средств на конец</t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</si>
  <si>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26 » февраля  2002 года</t>
    </r>
  </si>
  <si>
    <t>Сбербанк  РОССИИ</t>
  </si>
  <si>
    <t>до востребования</t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</si>
  <si>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04 » марта  2002 года</t>
    </r>
  </si>
  <si>
    <t xml:space="preserve">И Т О Г О </t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</si>
  <si>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11 » марта  2002 года</t>
    </r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</si>
  <si>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18 » марта  2002 года</t>
    </r>
  </si>
  <si>
    <r>
      <t xml:space="preserve">Тип стратегии, портфеля   -    </t>
    </r>
    <r>
      <rPr>
        <b/>
        <i/>
        <u val="single"/>
        <sz val="12"/>
        <rFont val="Times New Roman"/>
        <family val="1"/>
      </rPr>
      <t>получение текущей прибыли</t>
    </r>
    <r>
      <rPr>
        <sz val="12"/>
        <rFont val="Times New Roman"/>
        <family val="1"/>
      </rPr>
      <t xml:space="preserve">                                                    Дата:  </t>
    </r>
    <r>
      <rPr>
        <b/>
        <i/>
        <u val="single"/>
        <sz val="12"/>
        <rFont val="Times New Roman"/>
        <family val="1"/>
      </rPr>
      <t>« 22 » марта  2002 года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</si>
</sst>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00"/>
    <numFmt numFmtId="165" formatCode="#,##0.00_р_.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$-409]#,##0.00"/>
  </numFmts>
  <fonts count="14">
    <font>
      <sz val="12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  <font>
      <sz val="6"/>
      <name val="Arial Cyr"/>
      <family val="2"/>
    </font>
    <font>
      <b/>
      <sz val="7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14" fontId="1" fillId="0" borderId="4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166" fontId="1" fillId="0" borderId="19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 horizontal="center"/>
    </xf>
    <xf numFmtId="14" fontId="2" fillId="0" borderId="2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center"/>
    </xf>
    <xf numFmtId="0" fontId="0" fillId="0" borderId="20" xfId="0" applyBorder="1" applyAlignment="1">
      <alignment/>
    </xf>
    <xf numFmtId="166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0" fontId="1" fillId="0" borderId="2" xfId="0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/>
    </xf>
    <xf numFmtId="166" fontId="1" fillId="0" borderId="31" xfId="0" applyNumberFormat="1" applyFont="1" applyBorder="1" applyAlignment="1">
      <alignment horizontal="center"/>
    </xf>
    <xf numFmtId="10" fontId="1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165" fontId="1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14" fontId="2" fillId="0" borderId="27" xfId="0" applyNumberFormat="1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166" fontId="1" fillId="0" borderId="27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70" fontId="1" fillId="0" borderId="31" xfId="0" applyNumberFormat="1" applyFont="1" applyBorder="1" applyAlignment="1">
      <alignment horizontal="center"/>
    </xf>
    <xf numFmtId="10" fontId="1" fillId="0" borderId="32" xfId="0" applyNumberFormat="1" applyFont="1" applyBorder="1" applyAlignment="1">
      <alignment horizontal="center"/>
    </xf>
    <xf numFmtId="10" fontId="1" fillId="0" borderId="33" xfId="0" applyNumberFormat="1" applyFont="1" applyBorder="1" applyAlignment="1">
      <alignment horizontal="center"/>
    </xf>
    <xf numFmtId="10" fontId="1" fillId="0" borderId="13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10" fontId="1" fillId="0" borderId="22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170" fontId="1" fillId="0" borderId="22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170" fontId="0" fillId="0" borderId="0" xfId="0" applyNumberFormat="1" applyBorder="1" applyAlignment="1">
      <alignment/>
    </xf>
    <xf numFmtId="170" fontId="1" fillId="0" borderId="3" xfId="0" applyNumberFormat="1" applyFont="1" applyBorder="1" applyAlignment="1">
      <alignment/>
    </xf>
    <xf numFmtId="165" fontId="9" fillId="0" borderId="19" xfId="0" applyNumberFormat="1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  <xf numFmtId="165" fontId="12" fillId="0" borderId="22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5" fontId="12" fillId="0" borderId="25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166" fontId="12" fillId="0" borderId="25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166" fontId="12" fillId="0" borderId="3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6" fontId="1" fillId="0" borderId="34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10" fillId="0" borderId="34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12" fillId="0" borderId="3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G41">
      <selection activeCell="J62" sqref="J62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10" max="10" width="7.3984375" style="0" customWidth="1"/>
    <col min="11" max="11" width="7" style="0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71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37313</v>
      </c>
      <c r="B12" s="11"/>
      <c r="C12" s="11"/>
      <c r="D12" s="12"/>
      <c r="E12" s="13"/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>
        <v>37326</v>
      </c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>
        <v>37333</v>
      </c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>
        <v>37340</v>
      </c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48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0</v>
      </c>
      <c r="I21" s="42">
        <f>D21*H21</f>
        <v>0</v>
      </c>
      <c r="J21" s="119">
        <f>(I21-G21)/G21</f>
        <v>-1</v>
      </c>
      <c r="K21" s="43">
        <v>1</v>
      </c>
      <c r="L21" s="134">
        <f>G21*K21</f>
        <v>5000000</v>
      </c>
      <c r="M21" s="44">
        <f>I21*K21</f>
        <v>0</v>
      </c>
      <c r="N21" s="112">
        <f>(M21-L21)/L21</f>
        <v>-1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23">
        <v>0</v>
      </c>
      <c r="I22" s="23">
        <f>D22*H22</f>
        <v>0</v>
      </c>
      <c r="J22" s="120">
        <f>(I22-G22)/G22</f>
        <v>-1</v>
      </c>
      <c r="K22" s="24">
        <v>1</v>
      </c>
      <c r="L22" s="135">
        <f>G22*K22</f>
        <v>717145</v>
      </c>
      <c r="M22" s="25">
        <f>I22*K22</f>
        <v>0</v>
      </c>
      <c r="N22" s="113">
        <f>(M22-L22)/L22</f>
        <v>-1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0</v>
      </c>
      <c r="I23" s="23">
        <f>D23*H23</f>
        <v>0</v>
      </c>
      <c r="J23" s="120">
        <f>(I23-G23)/G23</f>
        <v>-1</v>
      </c>
      <c r="K23" s="24">
        <v>1</v>
      </c>
      <c r="L23" s="135">
        <f>G23*K23</f>
        <v>82824</v>
      </c>
      <c r="M23" s="25">
        <f>I23*K23</f>
        <v>0</v>
      </c>
      <c r="N23" s="113">
        <f>(M23-L23)/L23</f>
        <v>-1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0</v>
      </c>
      <c r="I24" s="23">
        <f>D24*H24</f>
        <v>0</v>
      </c>
      <c r="J24" s="120">
        <f>(I24-G24)/G24</f>
        <v>-1</v>
      </c>
      <c r="K24" s="24">
        <v>1</v>
      </c>
      <c r="L24" s="135">
        <f>G24*K24</f>
        <v>100000</v>
      </c>
      <c r="M24" s="25">
        <f>I24*K24</f>
        <v>0</v>
      </c>
      <c r="N24" s="113">
        <f>(M24-L24)/L24</f>
        <v>-1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0</v>
      </c>
      <c r="I25" s="54">
        <f>D25*H25</f>
        <v>0</v>
      </c>
      <c r="J25" s="121">
        <f>(I25-G25)/G25</f>
        <v>-1</v>
      </c>
      <c r="K25" s="70">
        <v>1</v>
      </c>
      <c r="L25" s="136">
        <f>G25*K25</f>
        <v>100000</v>
      </c>
      <c r="M25" s="56">
        <f>I25*K25</f>
        <v>0</v>
      </c>
      <c r="N25" s="114">
        <f>(M25-L25)/L25</f>
        <v>-1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77"/>
      <c r="J26" s="78"/>
      <c r="K26" s="78"/>
      <c r="L26" s="137"/>
      <c r="M26" s="79"/>
      <c r="N26" s="80"/>
    </row>
    <row r="27" spans="1:14" ht="15.75" thickBot="1">
      <c r="A27" s="82"/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86">
        <f>SUM(I21:I26)</f>
        <v>0</v>
      </c>
      <c r="J27" s="87"/>
      <c r="K27" s="88"/>
      <c r="L27" s="138">
        <f>SUM(L21:L26)</f>
        <v>5999969</v>
      </c>
      <c r="M27" s="89">
        <f>SUM(M21:M26)</f>
        <v>0</v>
      </c>
      <c r="N27" s="90"/>
    </row>
    <row r="30" ht="15.75" thickBot="1"/>
    <row r="31" spans="1:14" ht="48.75" thickBot="1">
      <c r="A31" s="64" t="s">
        <v>0</v>
      </c>
      <c r="B31" s="64" t="s">
        <v>58</v>
      </c>
      <c r="C31" s="64" t="s">
        <v>59</v>
      </c>
      <c r="D31" s="64" t="s">
        <v>1</v>
      </c>
      <c r="E31" s="64" t="s">
        <v>9</v>
      </c>
      <c r="F31" s="64" t="s">
        <v>8</v>
      </c>
      <c r="G31" s="64" t="s">
        <v>2</v>
      </c>
      <c r="H31" s="64" t="s">
        <v>5</v>
      </c>
      <c r="I31" s="64" t="s">
        <v>3</v>
      </c>
      <c r="J31" s="64" t="s">
        <v>4</v>
      </c>
      <c r="K31" s="64" t="s">
        <v>6</v>
      </c>
      <c r="L31" s="64" t="s">
        <v>10</v>
      </c>
      <c r="M31" s="64" t="s">
        <v>11</v>
      </c>
      <c r="N31" s="64" t="s">
        <v>7</v>
      </c>
    </row>
    <row r="32" ht="15.75" thickBot="1"/>
    <row r="33" spans="1:14" ht="15.75" thickBot="1">
      <c r="A33" s="65" t="s">
        <v>54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ht="15.75" thickBot="1">
      <c r="A34" s="29"/>
      <c r="B34" s="30"/>
      <c r="C34" s="30"/>
      <c r="D34" s="31"/>
      <c r="E34" s="32"/>
      <c r="F34" s="33"/>
      <c r="G34" s="34"/>
      <c r="H34" s="34"/>
      <c r="I34" s="34"/>
      <c r="J34" s="35"/>
      <c r="K34" s="35"/>
      <c r="L34" s="36"/>
      <c r="M34" s="36"/>
      <c r="N34" s="37"/>
    </row>
    <row r="35" spans="1:14" ht="15">
      <c r="A35" s="38" t="s">
        <v>34</v>
      </c>
      <c r="B35" s="39" t="s">
        <v>15</v>
      </c>
      <c r="C35" s="39" t="s">
        <v>29</v>
      </c>
      <c r="D35" s="39">
        <v>100</v>
      </c>
      <c r="E35" s="40">
        <v>37305</v>
      </c>
      <c r="F35" s="41">
        <v>26.2</v>
      </c>
      <c r="G35" s="122">
        <f aca="true" t="shared" si="0" ref="G35:G53">D35*F35</f>
        <v>2620</v>
      </c>
      <c r="H35" s="122">
        <v>0</v>
      </c>
      <c r="I35" s="122">
        <f aca="true" t="shared" si="1" ref="I35:I53">D35*H35</f>
        <v>0</v>
      </c>
      <c r="J35" s="119">
        <f aca="true" t="shared" si="2" ref="J35:J53">(I35-G35)/G35</f>
        <v>-1</v>
      </c>
      <c r="K35" s="43">
        <f aca="true" t="shared" si="3" ref="K35:K53">$E$11</f>
        <v>30.84</v>
      </c>
      <c r="L35" s="134">
        <f aca="true" t="shared" si="4" ref="L35:L53">G35*K35</f>
        <v>80800.8</v>
      </c>
      <c r="M35" s="44">
        <f aca="true" t="shared" si="5" ref="M35:M53">I35*K35</f>
        <v>0</v>
      </c>
      <c r="N35" s="112">
        <f aca="true" t="shared" si="6" ref="N35:N53">(M35-L35)/L35</f>
        <v>-1</v>
      </c>
    </row>
    <row r="36" spans="1:14" ht="15">
      <c r="A36" s="45" t="s">
        <v>19</v>
      </c>
      <c r="B36" s="20" t="s">
        <v>15</v>
      </c>
      <c r="C36" s="20" t="s">
        <v>20</v>
      </c>
      <c r="D36" s="20">
        <v>100</v>
      </c>
      <c r="E36" s="21">
        <v>37305</v>
      </c>
      <c r="F36" s="22">
        <v>1.72</v>
      </c>
      <c r="G36" s="123">
        <f t="shared" si="0"/>
        <v>172</v>
      </c>
      <c r="H36" s="123">
        <v>0</v>
      </c>
      <c r="I36" s="123">
        <f t="shared" si="1"/>
        <v>0</v>
      </c>
      <c r="J36" s="120">
        <f t="shared" si="2"/>
        <v>-1</v>
      </c>
      <c r="K36" s="24">
        <f t="shared" si="3"/>
        <v>30.84</v>
      </c>
      <c r="L36" s="135">
        <f t="shared" si="4"/>
        <v>5304.48</v>
      </c>
      <c r="M36" s="25">
        <f t="shared" si="5"/>
        <v>0</v>
      </c>
      <c r="N36" s="113">
        <f t="shared" si="6"/>
        <v>-1</v>
      </c>
    </row>
    <row r="37" spans="1:14" ht="15">
      <c r="A37" s="45" t="s">
        <v>46</v>
      </c>
      <c r="B37" s="20" t="s">
        <v>15</v>
      </c>
      <c r="C37" s="20" t="s">
        <v>26</v>
      </c>
      <c r="D37" s="20">
        <v>100</v>
      </c>
      <c r="E37" s="21">
        <v>37305</v>
      </c>
      <c r="F37" s="22">
        <v>0.0805</v>
      </c>
      <c r="G37" s="123">
        <f t="shared" si="0"/>
        <v>8.05</v>
      </c>
      <c r="H37" s="123">
        <v>0</v>
      </c>
      <c r="I37" s="123">
        <f t="shared" si="1"/>
        <v>0</v>
      </c>
      <c r="J37" s="120">
        <f t="shared" si="2"/>
        <v>-1</v>
      </c>
      <c r="K37" s="24">
        <f t="shared" si="3"/>
        <v>30.84</v>
      </c>
      <c r="L37" s="135">
        <f t="shared" si="4"/>
        <v>248.26200000000003</v>
      </c>
      <c r="M37" s="25">
        <f t="shared" si="5"/>
        <v>0</v>
      </c>
      <c r="N37" s="113">
        <f t="shared" si="6"/>
        <v>-1</v>
      </c>
    </row>
    <row r="38" spans="1:14" ht="15">
      <c r="A38" s="45" t="s">
        <v>41</v>
      </c>
      <c r="B38" s="20" t="s">
        <v>16</v>
      </c>
      <c r="C38" s="20" t="s">
        <v>48</v>
      </c>
      <c r="D38" s="20">
        <v>100</v>
      </c>
      <c r="E38" s="21">
        <v>37305</v>
      </c>
      <c r="F38" s="22">
        <v>0.28</v>
      </c>
      <c r="G38" s="123">
        <f t="shared" si="0"/>
        <v>28.000000000000004</v>
      </c>
      <c r="H38" s="123">
        <v>0</v>
      </c>
      <c r="I38" s="123">
        <f t="shared" si="1"/>
        <v>0</v>
      </c>
      <c r="J38" s="120">
        <f t="shared" si="2"/>
        <v>-1</v>
      </c>
      <c r="K38" s="24">
        <f t="shared" si="3"/>
        <v>30.84</v>
      </c>
      <c r="L38" s="135">
        <f t="shared" si="4"/>
        <v>863.5200000000001</v>
      </c>
      <c r="M38" s="25">
        <f t="shared" si="5"/>
        <v>0</v>
      </c>
      <c r="N38" s="113">
        <f t="shared" si="6"/>
        <v>-1</v>
      </c>
    </row>
    <row r="39" spans="1:14" ht="15">
      <c r="A39" s="45" t="s">
        <v>30</v>
      </c>
      <c r="B39" s="20" t="s">
        <v>15</v>
      </c>
      <c r="C39" s="20" t="s">
        <v>36</v>
      </c>
      <c r="D39" s="20">
        <v>100</v>
      </c>
      <c r="E39" s="21">
        <v>37305</v>
      </c>
      <c r="F39" s="22">
        <v>12.82</v>
      </c>
      <c r="G39" s="123">
        <f t="shared" si="0"/>
        <v>1282</v>
      </c>
      <c r="H39" s="123">
        <v>0</v>
      </c>
      <c r="I39" s="123">
        <f t="shared" si="1"/>
        <v>0</v>
      </c>
      <c r="J39" s="120">
        <f t="shared" si="2"/>
        <v>-1</v>
      </c>
      <c r="K39" s="24">
        <f t="shared" si="3"/>
        <v>30.84</v>
      </c>
      <c r="L39" s="135">
        <f t="shared" si="4"/>
        <v>39536.88</v>
      </c>
      <c r="M39" s="25">
        <f t="shared" si="5"/>
        <v>0</v>
      </c>
      <c r="N39" s="113">
        <f t="shared" si="6"/>
        <v>-1</v>
      </c>
    </row>
    <row r="40" spans="1:14" ht="15">
      <c r="A40" s="45" t="s">
        <v>42</v>
      </c>
      <c r="B40" s="20" t="s">
        <v>15</v>
      </c>
      <c r="C40" s="20" t="s">
        <v>49</v>
      </c>
      <c r="D40" s="20">
        <v>100</v>
      </c>
      <c r="E40" s="21">
        <v>37305</v>
      </c>
      <c r="F40" s="22">
        <v>5.5</v>
      </c>
      <c r="G40" s="123">
        <f t="shared" si="0"/>
        <v>550</v>
      </c>
      <c r="H40" s="123">
        <v>0</v>
      </c>
      <c r="I40" s="123">
        <f t="shared" si="1"/>
        <v>0</v>
      </c>
      <c r="J40" s="120">
        <f t="shared" si="2"/>
        <v>-1</v>
      </c>
      <c r="K40" s="24">
        <f t="shared" si="3"/>
        <v>30.84</v>
      </c>
      <c r="L40" s="135">
        <f t="shared" si="4"/>
        <v>16962</v>
      </c>
      <c r="M40" s="25">
        <f t="shared" si="5"/>
        <v>0</v>
      </c>
      <c r="N40" s="113">
        <f t="shared" si="6"/>
        <v>-1</v>
      </c>
    </row>
    <row r="41" spans="1:14" ht="15">
      <c r="A41" s="45" t="s">
        <v>39</v>
      </c>
      <c r="B41" s="20" t="s">
        <v>16</v>
      </c>
      <c r="C41" s="20" t="s">
        <v>18</v>
      </c>
      <c r="D41" s="20">
        <v>100</v>
      </c>
      <c r="E41" s="21">
        <v>37305</v>
      </c>
      <c r="F41" s="22">
        <v>3.4</v>
      </c>
      <c r="G41" s="123">
        <f t="shared" si="0"/>
        <v>340</v>
      </c>
      <c r="H41" s="123">
        <v>0</v>
      </c>
      <c r="I41" s="123">
        <f t="shared" si="1"/>
        <v>0</v>
      </c>
      <c r="J41" s="120">
        <f t="shared" si="2"/>
        <v>-1</v>
      </c>
      <c r="K41" s="24">
        <f t="shared" si="3"/>
        <v>30.84</v>
      </c>
      <c r="L41" s="135">
        <f t="shared" si="4"/>
        <v>10485.6</v>
      </c>
      <c r="M41" s="25">
        <f t="shared" si="5"/>
        <v>0</v>
      </c>
      <c r="N41" s="113">
        <f t="shared" si="6"/>
        <v>-1</v>
      </c>
    </row>
    <row r="42" spans="1:14" ht="15">
      <c r="A42" s="45" t="s">
        <v>43</v>
      </c>
      <c r="B42" s="20" t="s">
        <v>16</v>
      </c>
      <c r="C42" s="20" t="s">
        <v>50</v>
      </c>
      <c r="D42" s="20">
        <v>1000</v>
      </c>
      <c r="E42" s="21">
        <v>37305</v>
      </c>
      <c r="F42" s="22">
        <v>18.5</v>
      </c>
      <c r="G42" s="123">
        <f t="shared" si="0"/>
        <v>18500</v>
      </c>
      <c r="H42" s="123">
        <v>0</v>
      </c>
      <c r="I42" s="123">
        <f t="shared" si="1"/>
        <v>0</v>
      </c>
      <c r="J42" s="120">
        <f t="shared" si="2"/>
        <v>-1</v>
      </c>
      <c r="K42" s="24">
        <f t="shared" si="3"/>
        <v>30.84</v>
      </c>
      <c r="L42" s="135">
        <f t="shared" si="4"/>
        <v>570540</v>
      </c>
      <c r="M42" s="25">
        <f t="shared" si="5"/>
        <v>0</v>
      </c>
      <c r="N42" s="113">
        <f t="shared" si="6"/>
        <v>-1</v>
      </c>
    </row>
    <row r="43" spans="1:14" ht="15">
      <c r="A43" s="45" t="s">
        <v>43</v>
      </c>
      <c r="B43" s="20" t="s">
        <v>15</v>
      </c>
      <c r="C43" s="20" t="s">
        <v>53</v>
      </c>
      <c r="D43" s="20">
        <v>400</v>
      </c>
      <c r="E43" s="21">
        <v>37305</v>
      </c>
      <c r="F43" s="22">
        <v>18</v>
      </c>
      <c r="G43" s="123">
        <f t="shared" si="0"/>
        <v>7200</v>
      </c>
      <c r="H43" s="123">
        <v>0</v>
      </c>
      <c r="I43" s="123">
        <f t="shared" si="1"/>
        <v>0</v>
      </c>
      <c r="J43" s="120">
        <f t="shared" si="2"/>
        <v>-1</v>
      </c>
      <c r="K43" s="24">
        <f t="shared" si="3"/>
        <v>30.84</v>
      </c>
      <c r="L43" s="135">
        <f t="shared" si="4"/>
        <v>222048</v>
      </c>
      <c r="M43" s="25">
        <f t="shared" si="5"/>
        <v>0</v>
      </c>
      <c r="N43" s="113">
        <f t="shared" si="6"/>
        <v>-1</v>
      </c>
    </row>
    <row r="44" spans="1:14" ht="15">
      <c r="A44" s="45" t="s">
        <v>44</v>
      </c>
      <c r="B44" s="20" t="s">
        <v>15</v>
      </c>
      <c r="C44" s="20" t="s">
        <v>51</v>
      </c>
      <c r="D44" s="20">
        <v>202</v>
      </c>
      <c r="E44" s="21">
        <v>37305</v>
      </c>
      <c r="F44" s="22">
        <v>0.125</v>
      </c>
      <c r="G44" s="123">
        <f t="shared" si="0"/>
        <v>25.25</v>
      </c>
      <c r="H44" s="123">
        <v>0</v>
      </c>
      <c r="I44" s="123">
        <f t="shared" si="1"/>
        <v>0</v>
      </c>
      <c r="J44" s="120">
        <f t="shared" si="2"/>
        <v>-1</v>
      </c>
      <c r="K44" s="24">
        <f t="shared" si="3"/>
        <v>30.84</v>
      </c>
      <c r="L44" s="135">
        <f t="shared" si="4"/>
        <v>778.71</v>
      </c>
      <c r="M44" s="25">
        <f t="shared" si="5"/>
        <v>0</v>
      </c>
      <c r="N44" s="113">
        <f t="shared" si="6"/>
        <v>-1</v>
      </c>
    </row>
    <row r="45" spans="1:14" ht="24">
      <c r="A45" s="46" t="s">
        <v>45</v>
      </c>
      <c r="B45" s="20" t="s">
        <v>15</v>
      </c>
      <c r="C45" s="20" t="s">
        <v>52</v>
      </c>
      <c r="D45" s="20">
        <v>452</v>
      </c>
      <c r="E45" s="21">
        <v>37305</v>
      </c>
      <c r="F45" s="22">
        <v>29</v>
      </c>
      <c r="G45" s="123">
        <f t="shared" si="0"/>
        <v>13108</v>
      </c>
      <c r="H45" s="123">
        <v>0</v>
      </c>
      <c r="I45" s="123">
        <f t="shared" si="1"/>
        <v>0</v>
      </c>
      <c r="J45" s="120">
        <f t="shared" si="2"/>
        <v>-1</v>
      </c>
      <c r="K45" s="24">
        <f t="shared" si="3"/>
        <v>30.84</v>
      </c>
      <c r="L45" s="135">
        <f t="shared" si="4"/>
        <v>404250.72</v>
      </c>
      <c r="M45" s="25">
        <f t="shared" si="5"/>
        <v>0</v>
      </c>
      <c r="N45" s="113">
        <f t="shared" si="6"/>
        <v>-1</v>
      </c>
    </row>
    <row r="46" spans="1:14" ht="15">
      <c r="A46" s="45" t="s">
        <v>33</v>
      </c>
      <c r="B46" s="20" t="s">
        <v>15</v>
      </c>
      <c r="C46" s="20" t="s">
        <v>37</v>
      </c>
      <c r="D46" s="20">
        <v>915</v>
      </c>
      <c r="E46" s="21">
        <v>37305</v>
      </c>
      <c r="F46" s="22">
        <v>53.7</v>
      </c>
      <c r="G46" s="123">
        <f t="shared" si="0"/>
        <v>49135.5</v>
      </c>
      <c r="H46" s="123">
        <v>0</v>
      </c>
      <c r="I46" s="123">
        <f t="shared" si="1"/>
        <v>0</v>
      </c>
      <c r="J46" s="120">
        <f t="shared" si="2"/>
        <v>-1</v>
      </c>
      <c r="K46" s="24">
        <f t="shared" si="3"/>
        <v>30.84</v>
      </c>
      <c r="L46" s="135">
        <f t="shared" si="4"/>
        <v>1515338.82</v>
      </c>
      <c r="M46" s="25">
        <f t="shared" si="5"/>
        <v>0</v>
      </c>
      <c r="N46" s="113">
        <f t="shared" si="6"/>
        <v>-1</v>
      </c>
    </row>
    <row r="47" spans="1:14" ht="15">
      <c r="A47" s="45" t="s">
        <v>31</v>
      </c>
      <c r="B47" s="20" t="s">
        <v>15</v>
      </c>
      <c r="C47" s="20" t="s">
        <v>27</v>
      </c>
      <c r="D47" s="20">
        <v>100</v>
      </c>
      <c r="E47" s="21">
        <v>37305</v>
      </c>
      <c r="F47" s="22">
        <v>0.333</v>
      </c>
      <c r="G47" s="123">
        <f t="shared" si="0"/>
        <v>33.300000000000004</v>
      </c>
      <c r="H47" s="123">
        <v>0</v>
      </c>
      <c r="I47" s="123">
        <f t="shared" si="1"/>
        <v>0</v>
      </c>
      <c r="J47" s="120">
        <f t="shared" si="2"/>
        <v>-1</v>
      </c>
      <c r="K47" s="24">
        <f t="shared" si="3"/>
        <v>30.84</v>
      </c>
      <c r="L47" s="135">
        <f t="shared" si="4"/>
        <v>1026.9720000000002</v>
      </c>
      <c r="M47" s="25">
        <f t="shared" si="5"/>
        <v>0</v>
      </c>
      <c r="N47" s="113">
        <f t="shared" si="6"/>
        <v>-1</v>
      </c>
    </row>
    <row r="48" spans="1:14" ht="15">
      <c r="A48" s="45" t="s">
        <v>31</v>
      </c>
      <c r="B48" s="20" t="s">
        <v>16</v>
      </c>
      <c r="C48" s="20" t="s">
        <v>28</v>
      </c>
      <c r="D48" s="20">
        <v>300</v>
      </c>
      <c r="E48" s="21">
        <v>37305</v>
      </c>
      <c r="F48" s="22">
        <v>0.222</v>
      </c>
      <c r="G48" s="123">
        <f t="shared" si="0"/>
        <v>66.6</v>
      </c>
      <c r="H48" s="123">
        <v>0</v>
      </c>
      <c r="I48" s="123">
        <f t="shared" si="1"/>
        <v>0</v>
      </c>
      <c r="J48" s="120">
        <f t="shared" si="2"/>
        <v>-1</v>
      </c>
      <c r="K48" s="24">
        <f t="shared" si="3"/>
        <v>30.84</v>
      </c>
      <c r="L48" s="135">
        <f t="shared" si="4"/>
        <v>2053.944</v>
      </c>
      <c r="M48" s="25">
        <f t="shared" si="5"/>
        <v>0</v>
      </c>
      <c r="N48" s="113">
        <f t="shared" si="6"/>
        <v>-1</v>
      </c>
    </row>
    <row r="49" spans="1:14" ht="15">
      <c r="A49" s="45" t="s">
        <v>32</v>
      </c>
      <c r="B49" s="20" t="s">
        <v>15</v>
      </c>
      <c r="C49" s="20" t="s">
        <v>21</v>
      </c>
      <c r="D49" s="20">
        <v>150</v>
      </c>
      <c r="E49" s="21">
        <v>37305</v>
      </c>
      <c r="F49" s="22">
        <v>0.5285</v>
      </c>
      <c r="G49" s="123">
        <f t="shared" si="0"/>
        <v>79.27499999999999</v>
      </c>
      <c r="H49" s="123">
        <v>0</v>
      </c>
      <c r="I49" s="123">
        <f t="shared" si="1"/>
        <v>0</v>
      </c>
      <c r="J49" s="120">
        <f t="shared" si="2"/>
        <v>-1</v>
      </c>
      <c r="K49" s="24">
        <f t="shared" si="3"/>
        <v>30.84</v>
      </c>
      <c r="L49" s="135">
        <f t="shared" si="4"/>
        <v>2444.841</v>
      </c>
      <c r="M49" s="25">
        <f t="shared" si="5"/>
        <v>0</v>
      </c>
      <c r="N49" s="113">
        <f t="shared" si="6"/>
        <v>-1</v>
      </c>
    </row>
    <row r="50" spans="1:14" ht="15">
      <c r="A50" s="45" t="s">
        <v>38</v>
      </c>
      <c r="B50" s="20" t="s">
        <v>15</v>
      </c>
      <c r="C50" s="20" t="s">
        <v>17</v>
      </c>
      <c r="D50" s="20">
        <v>172</v>
      </c>
      <c r="E50" s="21">
        <v>37305</v>
      </c>
      <c r="F50" s="22">
        <v>7.3</v>
      </c>
      <c r="G50" s="123">
        <f t="shared" si="0"/>
        <v>1255.6</v>
      </c>
      <c r="H50" s="123">
        <v>0</v>
      </c>
      <c r="I50" s="123">
        <f t="shared" si="1"/>
        <v>0</v>
      </c>
      <c r="J50" s="120">
        <f t="shared" si="2"/>
        <v>-1</v>
      </c>
      <c r="K50" s="24">
        <f t="shared" si="3"/>
        <v>30.84</v>
      </c>
      <c r="L50" s="135">
        <f t="shared" si="4"/>
        <v>38722.704</v>
      </c>
      <c r="M50" s="25">
        <f t="shared" si="5"/>
        <v>0</v>
      </c>
      <c r="N50" s="113">
        <f t="shared" si="6"/>
        <v>-1</v>
      </c>
    </row>
    <row r="51" spans="1:14" ht="15">
      <c r="A51" s="45" t="s">
        <v>22</v>
      </c>
      <c r="B51" s="20" t="s">
        <v>15</v>
      </c>
      <c r="C51" s="20" t="s">
        <v>23</v>
      </c>
      <c r="D51" s="20">
        <v>500</v>
      </c>
      <c r="E51" s="21">
        <v>37305</v>
      </c>
      <c r="F51" s="22">
        <v>0.36</v>
      </c>
      <c r="G51" s="123">
        <f t="shared" si="0"/>
        <v>180</v>
      </c>
      <c r="H51" s="123">
        <v>0</v>
      </c>
      <c r="I51" s="123">
        <f t="shared" si="1"/>
        <v>0</v>
      </c>
      <c r="J51" s="120">
        <f t="shared" si="2"/>
        <v>-1</v>
      </c>
      <c r="K51" s="24">
        <f t="shared" si="3"/>
        <v>30.84</v>
      </c>
      <c r="L51" s="135">
        <f t="shared" si="4"/>
        <v>5551.2</v>
      </c>
      <c r="M51" s="25">
        <f t="shared" si="5"/>
        <v>0</v>
      </c>
      <c r="N51" s="113">
        <f t="shared" si="6"/>
        <v>-1</v>
      </c>
    </row>
    <row r="52" spans="1:14" ht="24">
      <c r="A52" s="46" t="s">
        <v>40</v>
      </c>
      <c r="B52" s="20" t="s">
        <v>15</v>
      </c>
      <c r="C52" s="20" t="s">
        <v>47</v>
      </c>
      <c r="D52" s="20">
        <v>97</v>
      </c>
      <c r="E52" s="21">
        <v>37305</v>
      </c>
      <c r="F52" s="22">
        <v>0.339</v>
      </c>
      <c r="G52" s="123">
        <f t="shared" si="0"/>
        <v>32.883</v>
      </c>
      <c r="H52" s="123">
        <v>0</v>
      </c>
      <c r="I52" s="123">
        <f t="shared" si="1"/>
        <v>0</v>
      </c>
      <c r="J52" s="120">
        <f t="shared" si="2"/>
        <v>-1</v>
      </c>
      <c r="K52" s="24">
        <f t="shared" si="3"/>
        <v>30.84</v>
      </c>
      <c r="L52" s="135">
        <f t="shared" si="4"/>
        <v>1014.1117200000001</v>
      </c>
      <c r="M52" s="25">
        <f t="shared" si="5"/>
        <v>0</v>
      </c>
      <c r="N52" s="113">
        <f t="shared" si="6"/>
        <v>-1</v>
      </c>
    </row>
    <row r="53" spans="1:14" ht="15.75" thickBot="1">
      <c r="A53" s="50" t="s">
        <v>24</v>
      </c>
      <c r="B53" s="51" t="s">
        <v>15</v>
      </c>
      <c r="C53" s="51" t="s">
        <v>25</v>
      </c>
      <c r="D53" s="51">
        <v>400</v>
      </c>
      <c r="E53" s="52">
        <v>37305</v>
      </c>
      <c r="F53" s="53">
        <v>6.65</v>
      </c>
      <c r="G53" s="124">
        <f t="shared" si="0"/>
        <v>2660</v>
      </c>
      <c r="H53" s="124">
        <v>0</v>
      </c>
      <c r="I53" s="124">
        <f t="shared" si="1"/>
        <v>0</v>
      </c>
      <c r="J53" s="121">
        <f t="shared" si="2"/>
        <v>-1</v>
      </c>
      <c r="K53" s="55">
        <f t="shared" si="3"/>
        <v>30.84</v>
      </c>
      <c r="L53" s="136">
        <f t="shared" si="4"/>
        <v>82034.4</v>
      </c>
      <c r="M53" s="56">
        <f t="shared" si="5"/>
        <v>0</v>
      </c>
      <c r="N53" s="114">
        <f t="shared" si="6"/>
        <v>-1</v>
      </c>
    </row>
    <row r="54" spans="1:14" ht="15.75" thickBot="1">
      <c r="A54" s="47"/>
      <c r="B54" s="48"/>
      <c r="C54" s="48"/>
      <c r="D54" s="48"/>
      <c r="E54" s="48"/>
      <c r="F54" s="48"/>
      <c r="G54" s="125"/>
      <c r="H54" s="125"/>
      <c r="I54" s="125"/>
      <c r="J54" s="48"/>
      <c r="K54" s="48"/>
      <c r="L54" s="139"/>
      <c r="M54" s="48"/>
      <c r="N54" s="49"/>
    </row>
    <row r="55" spans="1:14" ht="16.5" thickBot="1">
      <c r="A55" s="57" t="s">
        <v>68</v>
      </c>
      <c r="B55" s="58"/>
      <c r="C55" s="59"/>
      <c r="D55" s="60">
        <f>SUM(D35:D54)</f>
        <v>5388</v>
      </c>
      <c r="E55" s="61"/>
      <c r="F55" s="59"/>
      <c r="G55" s="126">
        <f>SUM(G35:G54)</f>
        <v>97276.45800000001</v>
      </c>
      <c r="H55" s="126"/>
      <c r="I55" s="126">
        <f>SUM(I35:I54)</f>
        <v>0</v>
      </c>
      <c r="J55" s="61"/>
      <c r="K55" s="59"/>
      <c r="L55" s="140">
        <f>SUM(L35:L54)</f>
        <v>3000005.9647200005</v>
      </c>
      <c r="M55" s="62">
        <f>SUM(M35:M54)</f>
        <v>0</v>
      </c>
      <c r="N55" s="63"/>
    </row>
    <row r="57" ht="15.75" thickBot="1"/>
    <row r="58" spans="1:14" ht="48.75" thickBot="1">
      <c r="A58" s="64" t="s">
        <v>77</v>
      </c>
      <c r="B58" s="91" t="s">
        <v>78</v>
      </c>
      <c r="C58" s="71"/>
      <c r="D58" s="142" t="s">
        <v>81</v>
      </c>
      <c r="E58" s="146"/>
      <c r="F58" s="68" t="s">
        <v>79</v>
      </c>
      <c r="G58" s="64" t="s">
        <v>82</v>
      </c>
      <c r="H58" s="71" t="s">
        <v>85</v>
      </c>
      <c r="I58" s="64" t="s">
        <v>83</v>
      </c>
      <c r="J58" s="64" t="s">
        <v>80</v>
      </c>
      <c r="K58" s="64" t="s">
        <v>6</v>
      </c>
      <c r="L58" s="64" t="s">
        <v>83</v>
      </c>
      <c r="M58" s="64" t="s">
        <v>84</v>
      </c>
      <c r="N58" s="64" t="s">
        <v>74</v>
      </c>
    </row>
    <row r="59" spans="1:14" ht="15.75" thickBot="1">
      <c r="A59" s="93"/>
      <c r="B59" s="94"/>
      <c r="C59" s="94"/>
      <c r="D59" s="69"/>
      <c r="E59" s="48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5.75" thickBot="1">
      <c r="A60" s="28" t="s">
        <v>76</v>
      </c>
      <c r="B60" s="66"/>
      <c r="C60" s="66"/>
      <c r="D60" s="66"/>
      <c r="E60" s="58"/>
      <c r="F60" s="66"/>
      <c r="G60" s="66"/>
      <c r="H60" s="66"/>
      <c r="I60" s="66"/>
      <c r="J60" s="66"/>
      <c r="K60" s="66"/>
      <c r="L60" s="66"/>
      <c r="M60" s="66"/>
      <c r="N60" s="67"/>
    </row>
    <row r="61" spans="1:14" ht="15.75" thickBot="1">
      <c r="A61" s="103"/>
      <c r="B61" s="92"/>
      <c r="C61" s="92"/>
      <c r="D61" s="100"/>
      <c r="E61" s="101"/>
      <c r="F61" s="104"/>
      <c r="G61" s="105"/>
      <c r="H61" s="102"/>
      <c r="I61" s="102"/>
      <c r="J61" s="106"/>
      <c r="K61" s="106"/>
      <c r="L61" s="107"/>
      <c r="M61" s="107"/>
      <c r="N61" s="108"/>
    </row>
    <row r="62" spans="1:14" ht="15.75" thickBot="1">
      <c r="A62" s="82" t="s">
        <v>90</v>
      </c>
      <c r="B62" s="149" t="s">
        <v>91</v>
      </c>
      <c r="C62" s="150"/>
      <c r="D62" s="147">
        <f>10000000-G27-L55</f>
        <v>1000025.0352799995</v>
      </c>
      <c r="E62" s="148"/>
      <c r="F62" s="96">
        <v>37305</v>
      </c>
      <c r="G62" s="97">
        <f>E11</f>
        <v>30.84</v>
      </c>
      <c r="H62" s="109">
        <v>30</v>
      </c>
      <c r="I62" s="110">
        <f>D62/G62</f>
        <v>32426.233309987012</v>
      </c>
      <c r="J62" s="98">
        <v>0</v>
      </c>
      <c r="K62" s="99">
        <v>0</v>
      </c>
      <c r="L62" s="110">
        <f>I62+(I62*J62/360*H62)</f>
        <v>32426.233309987012</v>
      </c>
      <c r="M62" s="97">
        <f>L62*E12</f>
        <v>0</v>
      </c>
      <c r="N62" s="111">
        <f>(M62-D62)/D62</f>
        <v>-1</v>
      </c>
    </row>
    <row r="63" ht="15.75" thickBot="1"/>
    <row r="64" spans="1:14" ht="51" customHeight="1" thickBot="1">
      <c r="A64" s="57"/>
      <c r="B64" s="116"/>
      <c r="C64" s="117"/>
      <c r="D64" s="142" t="s">
        <v>87</v>
      </c>
      <c r="E64" s="143"/>
      <c r="F64" s="142" t="s">
        <v>88</v>
      </c>
      <c r="G64" s="143"/>
      <c r="H64" s="142" t="s">
        <v>74</v>
      </c>
      <c r="I64" s="143"/>
      <c r="J64" s="115"/>
      <c r="K64" s="115"/>
      <c r="L64" s="115"/>
      <c r="M64" s="115"/>
      <c r="N64" s="115"/>
    </row>
    <row r="65" spans="1:14" ht="16.5" thickBot="1">
      <c r="A65" s="118" t="s">
        <v>86</v>
      </c>
      <c r="B65" s="116"/>
      <c r="C65" s="117"/>
      <c r="D65" s="151">
        <f>G27+L55+D62</f>
        <v>10000000</v>
      </c>
      <c r="E65" s="152"/>
      <c r="F65" s="153">
        <f>M27+M55+M62</f>
        <v>0</v>
      </c>
      <c r="G65" s="154"/>
      <c r="H65" s="144">
        <f>(F65-D65)/D65</f>
        <v>-1</v>
      </c>
      <c r="I65" s="145"/>
      <c r="J65" s="115"/>
      <c r="K65" s="115"/>
      <c r="L65" s="115"/>
      <c r="M65" s="115"/>
      <c r="N65" s="115"/>
    </row>
  </sheetData>
  <mergeCells count="9">
    <mergeCell ref="B62:C62"/>
    <mergeCell ref="D65:E65"/>
    <mergeCell ref="F65:G65"/>
    <mergeCell ref="D64:E64"/>
    <mergeCell ref="F64:G64"/>
    <mergeCell ref="H64:I64"/>
    <mergeCell ref="H65:I65"/>
    <mergeCell ref="D58:E58"/>
    <mergeCell ref="D62:E62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E39">
      <selection activeCell="L36" sqref="L36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9" max="9" width="9.8984375" style="0" bestFit="1" customWidth="1"/>
    <col min="10" max="10" width="6.296875" style="0" customWidth="1"/>
    <col min="11" max="11" width="7" style="0" customWidth="1"/>
    <col min="12" max="12" width="9.8984375" style="0" bestFit="1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89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37313</v>
      </c>
      <c r="B12" s="11"/>
      <c r="C12" s="11"/>
      <c r="D12" s="12"/>
      <c r="E12" s="13">
        <v>30.84</v>
      </c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>
        <v>37326</v>
      </c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>
        <v>37333</v>
      </c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>
        <v>37340</v>
      </c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72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100</v>
      </c>
      <c r="I21" s="129">
        <f>D21*H21</f>
        <v>5000000</v>
      </c>
      <c r="J21" s="119">
        <f>(I21-G21)/G21</f>
        <v>0</v>
      </c>
      <c r="K21" s="43">
        <v>1</v>
      </c>
      <c r="L21" s="134">
        <f>G21*K21</f>
        <v>5000000</v>
      </c>
      <c r="M21" s="134">
        <f>I21*K21</f>
        <v>5000000</v>
      </c>
      <c r="N21" s="112">
        <f>(M21-L21)/L21</f>
        <v>0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130">
        <v>1003</v>
      </c>
      <c r="I22" s="130">
        <f>D22*H22</f>
        <v>717145</v>
      </c>
      <c r="J22" s="120">
        <f>(I22-G22)/G22</f>
        <v>0</v>
      </c>
      <c r="K22" s="24">
        <v>1</v>
      </c>
      <c r="L22" s="135">
        <f>G22*K22</f>
        <v>717145</v>
      </c>
      <c r="M22" s="135">
        <f>I22*K22</f>
        <v>717145</v>
      </c>
      <c r="N22" s="113">
        <f>(M22-L22)/L22</f>
        <v>0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102</v>
      </c>
      <c r="I23" s="130">
        <f>D23*H23</f>
        <v>82824</v>
      </c>
      <c r="J23" s="120">
        <f>(I23-G23)/G23</f>
        <v>0</v>
      </c>
      <c r="K23" s="24">
        <v>1</v>
      </c>
      <c r="L23" s="135">
        <f>G23*K23</f>
        <v>82824</v>
      </c>
      <c r="M23" s="135">
        <f>I23*K23</f>
        <v>82824</v>
      </c>
      <c r="N23" s="113">
        <f>(M23-L23)/L23</f>
        <v>0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100</v>
      </c>
      <c r="I24" s="130">
        <f>D24*H24</f>
        <v>100000</v>
      </c>
      <c r="J24" s="120">
        <f>(I24-G24)/G24</f>
        <v>0</v>
      </c>
      <c r="K24" s="24">
        <v>1</v>
      </c>
      <c r="L24" s="135">
        <f>G24*K24</f>
        <v>100000</v>
      </c>
      <c r="M24" s="135">
        <f>I24*K24</f>
        <v>100000</v>
      </c>
      <c r="N24" s="113">
        <f>(M24-L24)/L24</f>
        <v>0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100</v>
      </c>
      <c r="I25" s="131">
        <f>D25*H25</f>
        <v>100000</v>
      </c>
      <c r="J25" s="121">
        <f>(I25-G25)/G25</f>
        <v>0</v>
      </c>
      <c r="K25" s="70">
        <v>1</v>
      </c>
      <c r="L25" s="136">
        <f>G25*K25</f>
        <v>100000</v>
      </c>
      <c r="M25" s="136">
        <f>I25*K25</f>
        <v>100000</v>
      </c>
      <c r="N25" s="114">
        <f>(M25-L25)/L25</f>
        <v>0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132"/>
      <c r="J26" s="78"/>
      <c r="K26" s="78"/>
      <c r="L26" s="137"/>
      <c r="M26" s="137"/>
      <c r="N26" s="80"/>
    </row>
    <row r="27" spans="1:14" ht="15.75" thickBot="1">
      <c r="A27" s="82"/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133">
        <f>SUM(I21:I26)</f>
        <v>5999969</v>
      </c>
      <c r="J27" s="87"/>
      <c r="K27" s="88"/>
      <c r="L27" s="138">
        <f>SUM(L21:L26)</f>
        <v>5999969</v>
      </c>
      <c r="M27" s="138">
        <f>SUM(M21:M26)</f>
        <v>5999969</v>
      </c>
      <c r="N27" s="90"/>
    </row>
    <row r="30" ht="15.75" thickBot="1"/>
    <row r="31" spans="1:14" ht="72.75" thickBot="1">
      <c r="A31" s="64" t="s">
        <v>0</v>
      </c>
      <c r="B31" s="64" t="s">
        <v>58</v>
      </c>
      <c r="C31" s="64" t="s">
        <v>59</v>
      </c>
      <c r="D31" s="64" t="s">
        <v>1</v>
      </c>
      <c r="E31" s="64" t="s">
        <v>9</v>
      </c>
      <c r="F31" s="64" t="s">
        <v>8</v>
      </c>
      <c r="G31" s="64" t="s">
        <v>2</v>
      </c>
      <c r="H31" s="64" t="s">
        <v>5</v>
      </c>
      <c r="I31" s="64" t="s">
        <v>3</v>
      </c>
      <c r="J31" s="64" t="s">
        <v>4</v>
      </c>
      <c r="K31" s="64" t="s">
        <v>6</v>
      </c>
      <c r="L31" s="64" t="s">
        <v>10</v>
      </c>
      <c r="M31" s="64" t="s">
        <v>11</v>
      </c>
      <c r="N31" s="64" t="s">
        <v>7</v>
      </c>
    </row>
    <row r="32" ht="15.75" thickBot="1"/>
    <row r="33" spans="1:14" ht="15.75" thickBot="1">
      <c r="A33" s="65" t="s">
        <v>54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7"/>
    </row>
    <row r="34" spans="1:14" ht="15.75" thickBot="1">
      <c r="A34" s="29"/>
      <c r="B34" s="30"/>
      <c r="C34" s="30"/>
      <c r="D34" s="31"/>
      <c r="E34" s="32"/>
      <c r="F34" s="33"/>
      <c r="G34" s="34"/>
      <c r="H34" s="34"/>
      <c r="I34" s="34"/>
      <c r="J34" s="35"/>
      <c r="K34" s="35"/>
      <c r="L34" s="36"/>
      <c r="M34" s="36"/>
      <c r="N34" s="37"/>
    </row>
    <row r="35" spans="1:14" ht="15">
      <c r="A35" s="38" t="s">
        <v>34</v>
      </c>
      <c r="B35" s="39" t="s">
        <v>15</v>
      </c>
      <c r="C35" s="39" t="s">
        <v>29</v>
      </c>
      <c r="D35" s="39">
        <v>100</v>
      </c>
      <c r="E35" s="40">
        <v>37305</v>
      </c>
      <c r="F35" s="41">
        <v>26.2</v>
      </c>
      <c r="G35" s="122">
        <f aca="true" t="shared" si="0" ref="G35:G53">D35*F35</f>
        <v>2620</v>
      </c>
      <c r="H35" s="122">
        <v>27</v>
      </c>
      <c r="I35" s="122">
        <f aca="true" t="shared" si="1" ref="I35:I53">D35*H35</f>
        <v>2700</v>
      </c>
      <c r="J35" s="119">
        <f aca="true" t="shared" si="2" ref="J35:J53">(I35-G35)/G35</f>
        <v>0.030534351145038167</v>
      </c>
      <c r="K35" s="43">
        <f>$E$12</f>
        <v>30.84</v>
      </c>
      <c r="L35" s="135">
        <f>G35*$E$11</f>
        <v>80800.8</v>
      </c>
      <c r="M35" s="134">
        <f aca="true" t="shared" si="3" ref="M35:M53">I35*K35</f>
        <v>83268</v>
      </c>
      <c r="N35" s="112">
        <f aca="true" t="shared" si="4" ref="N35:N53">(M35-L35)/L35</f>
        <v>0.030534351145038132</v>
      </c>
    </row>
    <row r="36" spans="1:14" ht="15">
      <c r="A36" s="45" t="s">
        <v>19</v>
      </c>
      <c r="B36" s="20" t="s">
        <v>15</v>
      </c>
      <c r="C36" s="20" t="s">
        <v>20</v>
      </c>
      <c r="D36" s="20">
        <v>100</v>
      </c>
      <c r="E36" s="21">
        <v>37305</v>
      </c>
      <c r="F36" s="22">
        <v>1.72</v>
      </c>
      <c r="G36" s="123">
        <f t="shared" si="0"/>
        <v>172</v>
      </c>
      <c r="H36" s="123">
        <v>1.725</v>
      </c>
      <c r="I36" s="123">
        <f t="shared" si="1"/>
        <v>172.5</v>
      </c>
      <c r="J36" s="120">
        <f t="shared" si="2"/>
        <v>0.0029069767441860465</v>
      </c>
      <c r="K36" s="24">
        <f aca="true" t="shared" si="5" ref="K36:K52">$E$12</f>
        <v>30.84</v>
      </c>
      <c r="L36" s="135">
        <f aca="true" t="shared" si="6" ref="L36:L53">G36*$E$11</f>
        <v>5304.48</v>
      </c>
      <c r="M36" s="135">
        <f t="shared" si="3"/>
        <v>5319.9</v>
      </c>
      <c r="N36" s="113">
        <f t="shared" si="4"/>
        <v>0.0029069767441860603</v>
      </c>
    </row>
    <row r="37" spans="1:14" ht="15">
      <c r="A37" s="45" t="s">
        <v>46</v>
      </c>
      <c r="B37" s="20" t="s">
        <v>15</v>
      </c>
      <c r="C37" s="20" t="s">
        <v>26</v>
      </c>
      <c r="D37" s="20">
        <v>100</v>
      </c>
      <c r="E37" s="21">
        <v>37305</v>
      </c>
      <c r="F37" s="22">
        <v>0.0805</v>
      </c>
      <c r="G37" s="123">
        <f t="shared" si="0"/>
        <v>8.05</v>
      </c>
      <c r="H37" s="123">
        <v>0.0825</v>
      </c>
      <c r="I37" s="123">
        <f t="shared" si="1"/>
        <v>8.25</v>
      </c>
      <c r="J37" s="120">
        <f t="shared" si="2"/>
        <v>0.024844720496894318</v>
      </c>
      <c r="K37" s="24">
        <f t="shared" si="5"/>
        <v>30.84</v>
      </c>
      <c r="L37" s="135">
        <f t="shared" si="6"/>
        <v>248.26200000000003</v>
      </c>
      <c r="M37" s="135">
        <f t="shared" si="3"/>
        <v>254.43</v>
      </c>
      <c r="N37" s="113">
        <f t="shared" si="4"/>
        <v>0.024844720496894318</v>
      </c>
    </row>
    <row r="38" spans="1:14" ht="15">
      <c r="A38" s="45" t="s">
        <v>41</v>
      </c>
      <c r="B38" s="20" t="s">
        <v>16</v>
      </c>
      <c r="C38" s="20" t="s">
        <v>48</v>
      </c>
      <c r="D38" s="20">
        <v>100</v>
      </c>
      <c r="E38" s="21">
        <v>37305</v>
      </c>
      <c r="F38" s="22">
        <v>0.28</v>
      </c>
      <c r="G38" s="123">
        <f t="shared" si="0"/>
        <v>28.000000000000004</v>
      </c>
      <c r="H38" s="123">
        <v>0.278</v>
      </c>
      <c r="I38" s="123">
        <f t="shared" si="1"/>
        <v>27.800000000000004</v>
      </c>
      <c r="J38" s="120">
        <f t="shared" si="2"/>
        <v>-0.007142857142857117</v>
      </c>
      <c r="K38" s="24">
        <f t="shared" si="5"/>
        <v>30.84</v>
      </c>
      <c r="L38" s="135">
        <f t="shared" si="6"/>
        <v>863.5200000000001</v>
      </c>
      <c r="M38" s="135">
        <f t="shared" si="3"/>
        <v>857.3520000000001</v>
      </c>
      <c r="N38" s="113">
        <f t="shared" si="4"/>
        <v>-0.00714285714285715</v>
      </c>
    </row>
    <row r="39" spans="1:14" ht="15">
      <c r="A39" s="45" t="s">
        <v>30</v>
      </c>
      <c r="B39" s="20" t="s">
        <v>15</v>
      </c>
      <c r="C39" s="20" t="s">
        <v>36</v>
      </c>
      <c r="D39" s="20">
        <v>100</v>
      </c>
      <c r="E39" s="21">
        <v>37305</v>
      </c>
      <c r="F39" s="22">
        <v>12.82</v>
      </c>
      <c r="G39" s="123">
        <f t="shared" si="0"/>
        <v>1282</v>
      </c>
      <c r="H39" s="123">
        <v>12.73</v>
      </c>
      <c r="I39" s="123">
        <f t="shared" si="1"/>
        <v>1273</v>
      </c>
      <c r="J39" s="120">
        <f t="shared" si="2"/>
        <v>-0.0070202808112324495</v>
      </c>
      <c r="K39" s="24">
        <f t="shared" si="5"/>
        <v>30.84</v>
      </c>
      <c r="L39" s="135">
        <f t="shared" si="6"/>
        <v>39536.88</v>
      </c>
      <c r="M39" s="135">
        <f t="shared" si="3"/>
        <v>39259.32</v>
      </c>
      <c r="N39" s="113">
        <f t="shared" si="4"/>
        <v>-0.0070202808112323906</v>
      </c>
    </row>
    <row r="40" spans="1:14" ht="15">
      <c r="A40" s="45" t="s">
        <v>42</v>
      </c>
      <c r="B40" s="20" t="s">
        <v>15</v>
      </c>
      <c r="C40" s="20" t="s">
        <v>49</v>
      </c>
      <c r="D40" s="20">
        <v>100</v>
      </c>
      <c r="E40" s="21">
        <v>37305</v>
      </c>
      <c r="F40" s="22">
        <v>5.5</v>
      </c>
      <c r="G40" s="123">
        <f t="shared" si="0"/>
        <v>550</v>
      </c>
      <c r="H40" s="123">
        <v>4.85</v>
      </c>
      <c r="I40" s="123">
        <f t="shared" si="1"/>
        <v>484.99999999999994</v>
      </c>
      <c r="J40" s="120">
        <f t="shared" si="2"/>
        <v>-0.11818181818181829</v>
      </c>
      <c r="K40" s="24">
        <f t="shared" si="5"/>
        <v>30.84</v>
      </c>
      <c r="L40" s="135">
        <f t="shared" si="6"/>
        <v>16962</v>
      </c>
      <c r="M40" s="135">
        <f t="shared" si="3"/>
        <v>14957.399999999998</v>
      </c>
      <c r="N40" s="113">
        <f t="shared" si="4"/>
        <v>-0.1181818181818183</v>
      </c>
    </row>
    <row r="41" spans="1:14" ht="15">
      <c r="A41" s="45" t="s">
        <v>39</v>
      </c>
      <c r="B41" s="20" t="s">
        <v>16</v>
      </c>
      <c r="C41" s="20" t="s">
        <v>18</v>
      </c>
      <c r="D41" s="20">
        <v>100</v>
      </c>
      <c r="E41" s="21">
        <v>37305</v>
      </c>
      <c r="F41" s="22">
        <v>3.4</v>
      </c>
      <c r="G41" s="123">
        <f t="shared" si="0"/>
        <v>340</v>
      </c>
      <c r="H41" s="123">
        <v>3.25</v>
      </c>
      <c r="I41" s="123">
        <f t="shared" si="1"/>
        <v>325</v>
      </c>
      <c r="J41" s="120">
        <f t="shared" si="2"/>
        <v>-0.04411764705882353</v>
      </c>
      <c r="K41" s="24">
        <f t="shared" si="5"/>
        <v>30.84</v>
      </c>
      <c r="L41" s="135">
        <f t="shared" si="6"/>
        <v>10485.6</v>
      </c>
      <c r="M41" s="135">
        <f t="shared" si="3"/>
        <v>10023</v>
      </c>
      <c r="N41" s="113">
        <f t="shared" si="4"/>
        <v>-0.04411764705882356</v>
      </c>
    </row>
    <row r="42" spans="1:14" ht="15">
      <c r="A42" s="45" t="s">
        <v>43</v>
      </c>
      <c r="B42" s="20" t="s">
        <v>16</v>
      </c>
      <c r="C42" s="20" t="s">
        <v>50</v>
      </c>
      <c r="D42" s="20">
        <v>1000</v>
      </c>
      <c r="E42" s="21">
        <v>37305</v>
      </c>
      <c r="F42" s="22">
        <v>18.5</v>
      </c>
      <c r="G42" s="123">
        <f t="shared" si="0"/>
        <v>18500</v>
      </c>
      <c r="H42" s="123">
        <v>18.5</v>
      </c>
      <c r="I42" s="123">
        <f t="shared" si="1"/>
        <v>18500</v>
      </c>
      <c r="J42" s="120">
        <f t="shared" si="2"/>
        <v>0</v>
      </c>
      <c r="K42" s="24">
        <f t="shared" si="5"/>
        <v>30.84</v>
      </c>
      <c r="L42" s="135">
        <f t="shared" si="6"/>
        <v>570540</v>
      </c>
      <c r="M42" s="135">
        <f t="shared" si="3"/>
        <v>570540</v>
      </c>
      <c r="N42" s="113">
        <f t="shared" si="4"/>
        <v>0</v>
      </c>
    </row>
    <row r="43" spans="1:14" ht="15">
      <c r="A43" s="45" t="s">
        <v>43</v>
      </c>
      <c r="B43" s="20" t="s">
        <v>15</v>
      </c>
      <c r="C43" s="20" t="s">
        <v>53</v>
      </c>
      <c r="D43" s="20">
        <v>400</v>
      </c>
      <c r="E43" s="21">
        <v>37305</v>
      </c>
      <c r="F43" s="22">
        <v>18</v>
      </c>
      <c r="G43" s="123">
        <f t="shared" si="0"/>
        <v>7200</v>
      </c>
      <c r="H43" s="123">
        <v>18</v>
      </c>
      <c r="I43" s="123">
        <f t="shared" si="1"/>
        <v>7200</v>
      </c>
      <c r="J43" s="120">
        <f t="shared" si="2"/>
        <v>0</v>
      </c>
      <c r="K43" s="24">
        <f t="shared" si="5"/>
        <v>30.84</v>
      </c>
      <c r="L43" s="135">
        <f t="shared" si="6"/>
        <v>222048</v>
      </c>
      <c r="M43" s="135">
        <f t="shared" si="3"/>
        <v>222048</v>
      </c>
      <c r="N43" s="113">
        <f t="shared" si="4"/>
        <v>0</v>
      </c>
    </row>
    <row r="44" spans="1:14" ht="15">
      <c r="A44" s="45" t="s">
        <v>44</v>
      </c>
      <c r="B44" s="20" t="s">
        <v>15</v>
      </c>
      <c r="C44" s="20" t="s">
        <v>51</v>
      </c>
      <c r="D44" s="20">
        <v>202</v>
      </c>
      <c r="E44" s="21">
        <v>37305</v>
      </c>
      <c r="F44" s="22">
        <v>0.125</v>
      </c>
      <c r="G44" s="123">
        <f t="shared" si="0"/>
        <v>25.25</v>
      </c>
      <c r="H44" s="123">
        <v>0.121</v>
      </c>
      <c r="I44" s="123">
        <f t="shared" si="1"/>
        <v>24.442</v>
      </c>
      <c r="J44" s="120">
        <f t="shared" si="2"/>
        <v>-0.031999999999999994</v>
      </c>
      <c r="K44" s="24">
        <f t="shared" si="5"/>
        <v>30.84</v>
      </c>
      <c r="L44" s="135">
        <f t="shared" si="6"/>
        <v>778.71</v>
      </c>
      <c r="M44" s="135">
        <f t="shared" si="3"/>
        <v>753.79128</v>
      </c>
      <c r="N44" s="113">
        <f t="shared" si="4"/>
        <v>-0.03200000000000001</v>
      </c>
    </row>
    <row r="45" spans="1:14" ht="24">
      <c r="A45" s="46" t="s">
        <v>45</v>
      </c>
      <c r="B45" s="20" t="s">
        <v>15</v>
      </c>
      <c r="C45" s="20" t="s">
        <v>52</v>
      </c>
      <c r="D45" s="20">
        <v>452</v>
      </c>
      <c r="E45" s="21">
        <v>37305</v>
      </c>
      <c r="F45" s="22">
        <v>29</v>
      </c>
      <c r="G45" s="123">
        <f t="shared" si="0"/>
        <v>13108</v>
      </c>
      <c r="H45" s="123">
        <v>29</v>
      </c>
      <c r="I45" s="123">
        <f t="shared" si="1"/>
        <v>13108</v>
      </c>
      <c r="J45" s="120">
        <f t="shared" si="2"/>
        <v>0</v>
      </c>
      <c r="K45" s="24">
        <f t="shared" si="5"/>
        <v>30.84</v>
      </c>
      <c r="L45" s="135">
        <f t="shared" si="6"/>
        <v>404250.72</v>
      </c>
      <c r="M45" s="135">
        <f t="shared" si="3"/>
        <v>404250.72</v>
      </c>
      <c r="N45" s="113">
        <f t="shared" si="4"/>
        <v>0</v>
      </c>
    </row>
    <row r="46" spans="1:14" ht="15">
      <c r="A46" s="45" t="s">
        <v>33</v>
      </c>
      <c r="B46" s="20" t="s">
        <v>15</v>
      </c>
      <c r="C46" s="20" t="s">
        <v>37</v>
      </c>
      <c r="D46" s="20">
        <v>915</v>
      </c>
      <c r="E46" s="21">
        <v>37305</v>
      </c>
      <c r="F46" s="22">
        <v>53.7</v>
      </c>
      <c r="G46" s="123">
        <f t="shared" si="0"/>
        <v>49135.5</v>
      </c>
      <c r="H46" s="123">
        <v>57.45</v>
      </c>
      <c r="I46" s="123">
        <f t="shared" si="1"/>
        <v>52566.75</v>
      </c>
      <c r="J46" s="120">
        <f t="shared" si="2"/>
        <v>0.06983240223463687</v>
      </c>
      <c r="K46" s="24">
        <f t="shared" si="5"/>
        <v>30.84</v>
      </c>
      <c r="L46" s="135">
        <f t="shared" si="6"/>
        <v>1515338.82</v>
      </c>
      <c r="M46" s="135">
        <f t="shared" si="3"/>
        <v>1621158.57</v>
      </c>
      <c r="N46" s="113">
        <f t="shared" si="4"/>
        <v>0.06983240223463687</v>
      </c>
    </row>
    <row r="47" spans="1:14" ht="15">
      <c r="A47" s="45" t="s">
        <v>31</v>
      </c>
      <c r="B47" s="20" t="s">
        <v>15</v>
      </c>
      <c r="C47" s="20" t="s">
        <v>27</v>
      </c>
      <c r="D47" s="20">
        <v>100</v>
      </c>
      <c r="E47" s="21">
        <v>37305</v>
      </c>
      <c r="F47" s="22">
        <v>0.333</v>
      </c>
      <c r="G47" s="123">
        <f t="shared" si="0"/>
        <v>33.300000000000004</v>
      </c>
      <c r="H47" s="123">
        <v>0.317</v>
      </c>
      <c r="I47" s="123">
        <f t="shared" si="1"/>
        <v>31.7</v>
      </c>
      <c r="J47" s="120">
        <f t="shared" si="2"/>
        <v>-0.04804804804804819</v>
      </c>
      <c r="K47" s="24">
        <f t="shared" si="5"/>
        <v>30.84</v>
      </c>
      <c r="L47" s="135">
        <f t="shared" si="6"/>
        <v>1026.9720000000002</v>
      </c>
      <c r="M47" s="135">
        <f t="shared" si="3"/>
        <v>977.6279999999999</v>
      </c>
      <c r="N47" s="113">
        <f t="shared" si="4"/>
        <v>-0.04804804804804831</v>
      </c>
    </row>
    <row r="48" spans="1:14" ht="15">
      <c r="A48" s="45" t="s">
        <v>31</v>
      </c>
      <c r="B48" s="20" t="s">
        <v>16</v>
      </c>
      <c r="C48" s="20" t="s">
        <v>28</v>
      </c>
      <c r="D48" s="20">
        <v>300</v>
      </c>
      <c r="E48" s="21">
        <v>37305</v>
      </c>
      <c r="F48" s="22">
        <v>0.222</v>
      </c>
      <c r="G48" s="123">
        <f t="shared" si="0"/>
        <v>66.6</v>
      </c>
      <c r="H48" s="123">
        <v>0.215</v>
      </c>
      <c r="I48" s="123">
        <f t="shared" si="1"/>
        <v>64.5</v>
      </c>
      <c r="J48" s="120">
        <f t="shared" si="2"/>
        <v>-0.03153153153153145</v>
      </c>
      <c r="K48" s="24">
        <f t="shared" si="5"/>
        <v>30.84</v>
      </c>
      <c r="L48" s="135">
        <f t="shared" si="6"/>
        <v>2053.944</v>
      </c>
      <c r="M48" s="135">
        <f t="shared" si="3"/>
        <v>1989.18</v>
      </c>
      <c r="N48" s="113">
        <f t="shared" si="4"/>
        <v>-0.03153153153153148</v>
      </c>
    </row>
    <row r="49" spans="1:14" ht="15">
      <c r="A49" s="45" t="s">
        <v>32</v>
      </c>
      <c r="B49" s="20" t="s">
        <v>15</v>
      </c>
      <c r="C49" s="20" t="s">
        <v>21</v>
      </c>
      <c r="D49" s="20">
        <v>150</v>
      </c>
      <c r="E49" s="21">
        <v>37305</v>
      </c>
      <c r="F49" s="22">
        <v>0.5285</v>
      </c>
      <c r="G49" s="123">
        <f t="shared" si="0"/>
        <v>79.27499999999999</v>
      </c>
      <c r="H49" s="123">
        <v>0.53</v>
      </c>
      <c r="I49" s="123">
        <f t="shared" si="1"/>
        <v>79.5</v>
      </c>
      <c r="J49" s="120">
        <f t="shared" si="2"/>
        <v>0.002838221381267847</v>
      </c>
      <c r="K49" s="24">
        <f t="shared" si="5"/>
        <v>30.84</v>
      </c>
      <c r="L49" s="135">
        <f t="shared" si="6"/>
        <v>2444.841</v>
      </c>
      <c r="M49" s="135">
        <f t="shared" si="3"/>
        <v>2451.78</v>
      </c>
      <c r="N49" s="113">
        <f t="shared" si="4"/>
        <v>0.002838221381267864</v>
      </c>
    </row>
    <row r="50" spans="1:14" ht="15">
      <c r="A50" s="45" t="s">
        <v>38</v>
      </c>
      <c r="B50" s="20" t="s">
        <v>15</v>
      </c>
      <c r="C50" s="20" t="s">
        <v>17</v>
      </c>
      <c r="D50" s="20">
        <v>172</v>
      </c>
      <c r="E50" s="21">
        <v>37305</v>
      </c>
      <c r="F50" s="22">
        <v>7.3</v>
      </c>
      <c r="G50" s="123">
        <f t="shared" si="0"/>
        <v>1255.6</v>
      </c>
      <c r="H50" s="123">
        <v>7.45</v>
      </c>
      <c r="I50" s="123">
        <f t="shared" si="1"/>
        <v>1281.4</v>
      </c>
      <c r="J50" s="120">
        <f t="shared" si="2"/>
        <v>0.0205479452054796</v>
      </c>
      <c r="K50" s="24">
        <f t="shared" si="5"/>
        <v>30.84</v>
      </c>
      <c r="L50" s="135">
        <f t="shared" si="6"/>
        <v>38722.704</v>
      </c>
      <c r="M50" s="135">
        <f t="shared" si="3"/>
        <v>39518.376000000004</v>
      </c>
      <c r="N50" s="113">
        <f t="shared" si="4"/>
        <v>0.020547945205479607</v>
      </c>
    </row>
    <row r="51" spans="1:14" ht="15">
      <c r="A51" s="45" t="s">
        <v>22</v>
      </c>
      <c r="B51" s="20" t="s">
        <v>15</v>
      </c>
      <c r="C51" s="20" t="s">
        <v>23</v>
      </c>
      <c r="D51" s="20">
        <v>500</v>
      </c>
      <c r="E51" s="21">
        <v>37305</v>
      </c>
      <c r="F51" s="22">
        <v>0.36</v>
      </c>
      <c r="G51" s="123">
        <f t="shared" si="0"/>
        <v>180</v>
      </c>
      <c r="H51" s="123">
        <v>0.36</v>
      </c>
      <c r="I51" s="123">
        <f t="shared" si="1"/>
        <v>180</v>
      </c>
      <c r="J51" s="120">
        <f t="shared" si="2"/>
        <v>0</v>
      </c>
      <c r="K51" s="24">
        <f t="shared" si="5"/>
        <v>30.84</v>
      </c>
      <c r="L51" s="135">
        <f t="shared" si="6"/>
        <v>5551.2</v>
      </c>
      <c r="M51" s="135">
        <f t="shared" si="3"/>
        <v>5551.2</v>
      </c>
      <c r="N51" s="113">
        <f t="shared" si="4"/>
        <v>0</v>
      </c>
    </row>
    <row r="52" spans="1:14" ht="24">
      <c r="A52" s="46" t="s">
        <v>40</v>
      </c>
      <c r="B52" s="20" t="s">
        <v>15</v>
      </c>
      <c r="C52" s="20" t="s">
        <v>47</v>
      </c>
      <c r="D52" s="20">
        <v>97</v>
      </c>
      <c r="E52" s="21">
        <v>37305</v>
      </c>
      <c r="F52" s="22">
        <v>0.339</v>
      </c>
      <c r="G52" s="123">
        <f t="shared" si="0"/>
        <v>32.883</v>
      </c>
      <c r="H52" s="123">
        <v>0.335</v>
      </c>
      <c r="I52" s="123">
        <f t="shared" si="1"/>
        <v>32.495000000000005</v>
      </c>
      <c r="J52" s="120">
        <f t="shared" si="2"/>
        <v>-0.011799410029498468</v>
      </c>
      <c r="K52" s="24">
        <f t="shared" si="5"/>
        <v>30.84</v>
      </c>
      <c r="L52" s="135">
        <f t="shared" si="6"/>
        <v>1014.1117200000001</v>
      </c>
      <c r="M52" s="135">
        <f t="shared" si="3"/>
        <v>1002.1458000000001</v>
      </c>
      <c r="N52" s="113">
        <f t="shared" si="4"/>
        <v>-0.011799410029498508</v>
      </c>
    </row>
    <row r="53" spans="1:14" ht="15.75" thickBot="1">
      <c r="A53" s="50" t="s">
        <v>24</v>
      </c>
      <c r="B53" s="51" t="s">
        <v>15</v>
      </c>
      <c r="C53" s="51" t="s">
        <v>25</v>
      </c>
      <c r="D53" s="51">
        <v>400</v>
      </c>
      <c r="E53" s="52">
        <v>37305</v>
      </c>
      <c r="F53" s="53">
        <v>6.65</v>
      </c>
      <c r="G53" s="124">
        <f t="shared" si="0"/>
        <v>2660</v>
      </c>
      <c r="H53" s="124">
        <v>6.85</v>
      </c>
      <c r="I53" s="124">
        <f t="shared" si="1"/>
        <v>2740</v>
      </c>
      <c r="J53" s="121">
        <f t="shared" si="2"/>
        <v>0.03007518796992481</v>
      </c>
      <c r="K53" s="55">
        <f>$E$12</f>
        <v>30.84</v>
      </c>
      <c r="L53" s="135">
        <f t="shared" si="6"/>
        <v>82034.4</v>
      </c>
      <c r="M53" s="136">
        <f t="shared" si="3"/>
        <v>84501.6</v>
      </c>
      <c r="N53" s="114">
        <f t="shared" si="4"/>
        <v>0.030075187969924956</v>
      </c>
    </row>
    <row r="54" spans="1:14" ht="15.75" thickBot="1">
      <c r="A54" s="47"/>
      <c r="B54" s="48"/>
      <c r="C54" s="48"/>
      <c r="D54" s="48"/>
      <c r="E54" s="48"/>
      <c r="F54" s="48"/>
      <c r="G54" s="125"/>
      <c r="H54" s="125"/>
      <c r="I54" s="125"/>
      <c r="J54" s="48"/>
      <c r="K54" s="48"/>
      <c r="L54" s="139"/>
      <c r="M54" s="139"/>
      <c r="N54" s="49"/>
    </row>
    <row r="55" spans="1:14" ht="16.5" thickBot="1">
      <c r="A55" s="57" t="s">
        <v>68</v>
      </c>
      <c r="B55" s="58"/>
      <c r="C55" s="59"/>
      <c r="D55" s="60">
        <f>SUM(D35:D54)</f>
        <v>5388</v>
      </c>
      <c r="E55" s="61"/>
      <c r="F55" s="59"/>
      <c r="G55" s="126">
        <f>SUM(G35:G54)</f>
        <v>97276.45800000001</v>
      </c>
      <c r="H55" s="126"/>
      <c r="I55" s="126">
        <f>SUM(I35:I54)</f>
        <v>100800.33699999998</v>
      </c>
      <c r="J55" s="61"/>
      <c r="K55" s="59"/>
      <c r="L55" s="140">
        <f>SUM(L35:L54)</f>
        <v>3000005.9647200005</v>
      </c>
      <c r="M55" s="140">
        <f>SUM(M35:M54)</f>
        <v>3108682.3930800008</v>
      </c>
      <c r="N55" s="63"/>
    </row>
    <row r="57" ht="15.75" thickBot="1"/>
    <row r="58" spans="1:14" ht="48.75" thickBot="1">
      <c r="A58" s="64" t="s">
        <v>77</v>
      </c>
      <c r="B58" s="91" t="s">
        <v>78</v>
      </c>
      <c r="C58" s="71"/>
      <c r="D58" s="142" t="s">
        <v>81</v>
      </c>
      <c r="E58" s="146"/>
      <c r="F58" s="68" t="s">
        <v>79</v>
      </c>
      <c r="G58" s="64" t="s">
        <v>82</v>
      </c>
      <c r="H58" s="71" t="s">
        <v>85</v>
      </c>
      <c r="I58" s="64" t="s">
        <v>83</v>
      </c>
      <c r="J58" s="64" t="s">
        <v>80</v>
      </c>
      <c r="K58" s="64" t="s">
        <v>6</v>
      </c>
      <c r="L58" s="64" t="s">
        <v>83</v>
      </c>
      <c r="M58" s="64" t="s">
        <v>84</v>
      </c>
      <c r="N58" s="64" t="s">
        <v>74</v>
      </c>
    </row>
    <row r="59" spans="1:14" ht="15.75" thickBot="1">
      <c r="A59" s="93"/>
      <c r="B59" s="94"/>
      <c r="C59" s="94"/>
      <c r="D59" s="69"/>
      <c r="E59" s="48"/>
      <c r="F59" s="94"/>
      <c r="G59" s="94"/>
      <c r="H59" s="94"/>
      <c r="I59" s="94"/>
      <c r="J59" s="94"/>
      <c r="K59" s="94"/>
      <c r="L59" s="94"/>
      <c r="M59" s="94"/>
      <c r="N59" s="95"/>
    </row>
    <row r="60" spans="1:14" ht="15.75" thickBot="1">
      <c r="A60" s="28" t="s">
        <v>76</v>
      </c>
      <c r="B60" s="66"/>
      <c r="C60" s="66"/>
      <c r="D60" s="66"/>
      <c r="E60" s="58"/>
      <c r="F60" s="66"/>
      <c r="G60" s="66"/>
      <c r="H60" s="66"/>
      <c r="I60" s="66"/>
      <c r="J60" s="66"/>
      <c r="K60" s="66"/>
      <c r="L60" s="66"/>
      <c r="M60" s="66"/>
      <c r="N60" s="67"/>
    </row>
    <row r="61" spans="1:14" ht="15.75" thickBot="1">
      <c r="A61" s="103"/>
      <c r="B61" s="92"/>
      <c r="C61" s="92"/>
      <c r="D61" s="100"/>
      <c r="E61" s="101"/>
      <c r="F61" s="104"/>
      <c r="G61" s="105"/>
      <c r="H61" s="102"/>
      <c r="I61" s="102"/>
      <c r="J61" s="106"/>
      <c r="K61" s="106"/>
      <c r="L61" s="107"/>
      <c r="M61" s="107"/>
      <c r="N61" s="108"/>
    </row>
    <row r="62" spans="1:14" ht="15.75" thickBot="1">
      <c r="A62" s="82" t="s">
        <v>90</v>
      </c>
      <c r="B62" s="149" t="s">
        <v>91</v>
      </c>
      <c r="C62" s="150"/>
      <c r="D62" s="147">
        <f>10000000-G27-L55</f>
        <v>1000025.0352799995</v>
      </c>
      <c r="E62" s="148"/>
      <c r="F62" s="96">
        <v>37305</v>
      </c>
      <c r="G62" s="97">
        <f>E11</f>
        <v>30.84</v>
      </c>
      <c r="H62" s="109">
        <v>8</v>
      </c>
      <c r="I62" s="110">
        <f>D62/G62</f>
        <v>32426.233309987012</v>
      </c>
      <c r="J62" s="98">
        <v>0.02</v>
      </c>
      <c r="K62" s="99">
        <f>E12</f>
        <v>30.84</v>
      </c>
      <c r="L62" s="110">
        <f>I62+(I62*J62/360*H62)</f>
        <v>32440.644969235895</v>
      </c>
      <c r="M62" s="128">
        <f>L62*E12</f>
        <v>1000469.490851235</v>
      </c>
      <c r="N62" s="111">
        <f>(M62-D62)/D62</f>
        <v>0.0004444444444443959</v>
      </c>
    </row>
    <row r="63" ht="15.75" thickBot="1"/>
    <row r="64" spans="1:14" ht="51" customHeight="1" thickBot="1">
      <c r="A64" s="57"/>
      <c r="B64" s="116"/>
      <c r="C64" s="117"/>
      <c r="D64" s="142" t="s">
        <v>87</v>
      </c>
      <c r="E64" s="143"/>
      <c r="F64" s="142" t="s">
        <v>88</v>
      </c>
      <c r="G64" s="143"/>
      <c r="H64" s="142" t="s">
        <v>74</v>
      </c>
      <c r="I64" s="143"/>
      <c r="J64" s="115"/>
      <c r="K64" s="115"/>
      <c r="L64" s="115"/>
      <c r="M64" s="115"/>
      <c r="N64" s="115"/>
    </row>
    <row r="65" spans="1:14" ht="16.5" thickBot="1">
      <c r="A65" s="118" t="s">
        <v>86</v>
      </c>
      <c r="B65" s="116"/>
      <c r="C65" s="117"/>
      <c r="D65" s="151">
        <f>G27+L55+D62</f>
        <v>10000000</v>
      </c>
      <c r="E65" s="152"/>
      <c r="F65" s="153">
        <f>M27+M55+M62</f>
        <v>10109120.883931234</v>
      </c>
      <c r="G65" s="154"/>
      <c r="H65" s="144">
        <f>(F65-D65)/D65</f>
        <v>0.010912088393123447</v>
      </c>
      <c r="I65" s="145"/>
      <c r="J65" s="115"/>
      <c r="K65" s="115"/>
      <c r="L65" s="115"/>
      <c r="M65" s="115"/>
      <c r="N65" s="115"/>
    </row>
  </sheetData>
  <mergeCells count="9">
    <mergeCell ref="H64:I64"/>
    <mergeCell ref="H65:I65"/>
    <mergeCell ref="D58:E58"/>
    <mergeCell ref="D62:E62"/>
    <mergeCell ref="B62:C62"/>
    <mergeCell ref="D65:E65"/>
    <mergeCell ref="F65:G65"/>
    <mergeCell ref="D64:E64"/>
    <mergeCell ref="F64:G64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E37">
      <selection activeCell="M51" sqref="M51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9" max="9" width="9.8984375" style="0" bestFit="1" customWidth="1"/>
    <col min="10" max="10" width="6.296875" style="0" customWidth="1"/>
    <col min="11" max="11" width="7" style="0" customWidth="1"/>
    <col min="12" max="12" width="9.8984375" style="0" bestFit="1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92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37319</v>
      </c>
      <c r="B12" s="11"/>
      <c r="C12" s="11"/>
      <c r="D12" s="12"/>
      <c r="E12" s="13">
        <v>30.94</v>
      </c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>
        <v>37326</v>
      </c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>
        <v>37333</v>
      </c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>
        <v>37340</v>
      </c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72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100</v>
      </c>
      <c r="I21" s="129">
        <f>D21*H21</f>
        <v>5000000</v>
      </c>
      <c r="J21" s="119">
        <f>(I21-G21)/G21</f>
        <v>0</v>
      </c>
      <c r="K21" s="43">
        <v>1</v>
      </c>
      <c r="L21" s="134">
        <f>G21*K21</f>
        <v>5000000</v>
      </c>
      <c r="M21" s="134">
        <f>I21*K21</f>
        <v>5000000</v>
      </c>
      <c r="N21" s="112">
        <f>(M21-L21)/L21</f>
        <v>0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127">
        <v>1003</v>
      </c>
      <c r="I22" s="130">
        <f>D22*H22</f>
        <v>717145</v>
      </c>
      <c r="J22" s="120">
        <f>(I22-G22)/G22</f>
        <v>0</v>
      </c>
      <c r="K22" s="24">
        <v>1</v>
      </c>
      <c r="L22" s="135">
        <f>G22*K22</f>
        <v>717145</v>
      </c>
      <c r="M22" s="135">
        <f>I22*K22</f>
        <v>717145</v>
      </c>
      <c r="N22" s="113">
        <f>(M22-L22)/L22</f>
        <v>0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102</v>
      </c>
      <c r="I23" s="130">
        <f>D23*H23</f>
        <v>82824</v>
      </c>
      <c r="J23" s="120">
        <f>(I23-G23)/G23</f>
        <v>0</v>
      </c>
      <c r="K23" s="24">
        <v>1</v>
      </c>
      <c r="L23" s="135">
        <f>G23*K23</f>
        <v>82824</v>
      </c>
      <c r="M23" s="135">
        <f>I23*K23</f>
        <v>82824</v>
      </c>
      <c r="N23" s="113">
        <f>(M23-L23)/L23</f>
        <v>0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100</v>
      </c>
      <c r="I24" s="130">
        <f>D24*H24</f>
        <v>100000</v>
      </c>
      <c r="J24" s="120">
        <f>(I24-G24)/G24</f>
        <v>0</v>
      </c>
      <c r="K24" s="24">
        <v>1</v>
      </c>
      <c r="L24" s="135">
        <f>G24*K24</f>
        <v>100000</v>
      </c>
      <c r="M24" s="135">
        <f>I24*K24</f>
        <v>100000</v>
      </c>
      <c r="N24" s="113">
        <f>(M24-L24)/L24</f>
        <v>0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100</v>
      </c>
      <c r="I25" s="131">
        <f>D25*H25</f>
        <v>100000</v>
      </c>
      <c r="J25" s="121">
        <f>(I25-G25)/G25</f>
        <v>0</v>
      </c>
      <c r="K25" s="70">
        <v>1</v>
      </c>
      <c r="L25" s="136">
        <f>G25*K25</f>
        <v>100000</v>
      </c>
      <c r="M25" s="136">
        <f>I25*K25</f>
        <v>100000</v>
      </c>
      <c r="N25" s="114">
        <f>(M25-L25)/L25</f>
        <v>0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132"/>
      <c r="J26" s="78"/>
      <c r="K26" s="78"/>
      <c r="L26" s="137"/>
      <c r="M26" s="137"/>
      <c r="N26" s="80"/>
    </row>
    <row r="27" spans="1:14" ht="15.75" thickBot="1">
      <c r="A27" s="141" t="s">
        <v>93</v>
      </c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133">
        <f>SUM(I21:I26)</f>
        <v>5999969</v>
      </c>
      <c r="J27" s="87"/>
      <c r="K27" s="88"/>
      <c r="L27" s="138">
        <f>SUM(L21:L26)</f>
        <v>5999969</v>
      </c>
      <c r="M27" s="138">
        <f>SUM(M21:M26)</f>
        <v>5999969</v>
      </c>
      <c r="N27" s="90"/>
    </row>
    <row r="28" ht="15.75" thickBot="1"/>
    <row r="29" spans="1:14" ht="72.75" thickBot="1">
      <c r="A29" s="64" t="s">
        <v>0</v>
      </c>
      <c r="B29" s="64" t="s">
        <v>58</v>
      </c>
      <c r="C29" s="64" t="s">
        <v>59</v>
      </c>
      <c r="D29" s="64" t="s">
        <v>1</v>
      </c>
      <c r="E29" s="64" t="s">
        <v>9</v>
      </c>
      <c r="F29" s="64" t="s">
        <v>8</v>
      </c>
      <c r="G29" s="64" t="s">
        <v>2</v>
      </c>
      <c r="H29" s="64" t="s">
        <v>5</v>
      </c>
      <c r="I29" s="64" t="s">
        <v>3</v>
      </c>
      <c r="J29" s="64" t="s">
        <v>4</v>
      </c>
      <c r="K29" s="64" t="s">
        <v>6</v>
      </c>
      <c r="L29" s="64" t="s">
        <v>10</v>
      </c>
      <c r="M29" s="64" t="s">
        <v>11</v>
      </c>
      <c r="N29" s="64" t="s">
        <v>7</v>
      </c>
    </row>
    <row r="30" ht="15.75" thickBot="1"/>
    <row r="31" spans="1:14" ht="15.75" thickBot="1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.75" thickBot="1">
      <c r="A32" s="29"/>
      <c r="B32" s="30"/>
      <c r="C32" s="30"/>
      <c r="D32" s="31"/>
      <c r="E32" s="32"/>
      <c r="F32" s="33"/>
      <c r="G32" s="34"/>
      <c r="H32" s="34"/>
      <c r="I32" s="34"/>
      <c r="J32" s="35"/>
      <c r="K32" s="35"/>
      <c r="L32" s="36"/>
      <c r="M32" s="36"/>
      <c r="N32" s="37"/>
    </row>
    <row r="33" spans="1:14" ht="15">
      <c r="A33" s="38" t="s">
        <v>34</v>
      </c>
      <c r="B33" s="39" t="s">
        <v>15</v>
      </c>
      <c r="C33" s="39" t="s">
        <v>29</v>
      </c>
      <c r="D33" s="39">
        <v>100</v>
      </c>
      <c r="E33" s="40">
        <v>37305</v>
      </c>
      <c r="F33" s="41">
        <v>26.2</v>
      </c>
      <c r="G33" s="122">
        <f aca="true" t="shared" si="0" ref="G33:G51">D33*F33</f>
        <v>2620</v>
      </c>
      <c r="H33" s="122">
        <v>29.5</v>
      </c>
      <c r="I33" s="122">
        <f aca="true" t="shared" si="1" ref="I33:I51">D33*H33</f>
        <v>2950</v>
      </c>
      <c r="J33" s="119">
        <f aca="true" t="shared" si="2" ref="J33:J51">(I33-G33)/G33</f>
        <v>0.12595419847328243</v>
      </c>
      <c r="K33" s="43">
        <f aca="true" t="shared" si="3" ref="K33:K51">$E$12</f>
        <v>30.94</v>
      </c>
      <c r="L33" s="155">
        <f>G33*$E$11</f>
        <v>80800.8</v>
      </c>
      <c r="M33" s="134">
        <f aca="true" t="shared" si="4" ref="M33:M51">I33*K33</f>
        <v>91273</v>
      </c>
      <c r="N33" s="112">
        <f aca="true" t="shared" si="5" ref="N33:N51">(M33-L33)/L33</f>
        <v>0.12960515242423337</v>
      </c>
    </row>
    <row r="34" spans="1:14" ht="15">
      <c r="A34" s="45" t="s">
        <v>19</v>
      </c>
      <c r="B34" s="20" t="s">
        <v>15</v>
      </c>
      <c r="C34" s="20" t="s">
        <v>20</v>
      </c>
      <c r="D34" s="20">
        <v>100</v>
      </c>
      <c r="E34" s="21">
        <v>37305</v>
      </c>
      <c r="F34" s="22">
        <v>1.72</v>
      </c>
      <c r="G34" s="123">
        <f t="shared" si="0"/>
        <v>172</v>
      </c>
      <c r="H34" s="123">
        <v>1.6</v>
      </c>
      <c r="I34" s="123">
        <f t="shared" si="1"/>
        <v>160</v>
      </c>
      <c r="J34" s="120">
        <f t="shared" si="2"/>
        <v>-0.06976744186046512</v>
      </c>
      <c r="K34" s="24">
        <f t="shared" si="3"/>
        <v>30.94</v>
      </c>
      <c r="L34" s="135">
        <f aca="true" t="shared" si="6" ref="L34:L51">G34*$E$11</f>
        <v>5304.48</v>
      </c>
      <c r="M34" s="135">
        <f t="shared" si="4"/>
        <v>4950.400000000001</v>
      </c>
      <c r="N34" s="113">
        <f t="shared" si="5"/>
        <v>-0.06675112357855983</v>
      </c>
    </row>
    <row r="35" spans="1:14" ht="15">
      <c r="A35" s="45" t="s">
        <v>46</v>
      </c>
      <c r="B35" s="20" t="s">
        <v>15</v>
      </c>
      <c r="C35" s="20" t="s">
        <v>26</v>
      </c>
      <c r="D35" s="20">
        <v>100</v>
      </c>
      <c r="E35" s="21">
        <v>37305</v>
      </c>
      <c r="F35" s="22">
        <v>0.0805</v>
      </c>
      <c r="G35" s="123">
        <f t="shared" si="0"/>
        <v>8.05</v>
      </c>
      <c r="H35" s="123">
        <v>0.077</v>
      </c>
      <c r="I35" s="123">
        <f t="shared" si="1"/>
        <v>7.7</v>
      </c>
      <c r="J35" s="120">
        <f t="shared" si="2"/>
        <v>-0.04347826086956528</v>
      </c>
      <c r="K35" s="24">
        <f t="shared" si="3"/>
        <v>30.94</v>
      </c>
      <c r="L35" s="135">
        <f t="shared" si="6"/>
        <v>248.26200000000003</v>
      </c>
      <c r="M35" s="135">
        <f t="shared" si="4"/>
        <v>238.23800000000003</v>
      </c>
      <c r="N35" s="113">
        <f t="shared" si="5"/>
        <v>-0.04037669881012801</v>
      </c>
    </row>
    <row r="36" spans="1:14" ht="15">
      <c r="A36" s="45" t="s">
        <v>41</v>
      </c>
      <c r="B36" s="20" t="s">
        <v>16</v>
      </c>
      <c r="C36" s="20" t="s">
        <v>48</v>
      </c>
      <c r="D36" s="20">
        <v>100</v>
      </c>
      <c r="E36" s="21">
        <v>37305</v>
      </c>
      <c r="F36" s="22">
        <v>0.28</v>
      </c>
      <c r="G36" s="123">
        <f t="shared" si="0"/>
        <v>28.000000000000004</v>
      </c>
      <c r="H36" s="123">
        <v>0.25</v>
      </c>
      <c r="I36" s="123">
        <f t="shared" si="1"/>
        <v>25</v>
      </c>
      <c r="J36" s="120">
        <f t="shared" si="2"/>
        <v>-0.10714285714285726</v>
      </c>
      <c r="K36" s="24">
        <f t="shared" si="3"/>
        <v>30.94</v>
      </c>
      <c r="L36" s="135">
        <f t="shared" si="6"/>
        <v>863.5200000000001</v>
      </c>
      <c r="M36" s="135">
        <f t="shared" si="4"/>
        <v>773.5</v>
      </c>
      <c r="N36" s="113">
        <f t="shared" si="5"/>
        <v>-0.10424773022049297</v>
      </c>
    </row>
    <row r="37" spans="1:14" ht="15">
      <c r="A37" s="45" t="s">
        <v>30</v>
      </c>
      <c r="B37" s="20" t="s">
        <v>15</v>
      </c>
      <c r="C37" s="20" t="s">
        <v>36</v>
      </c>
      <c r="D37" s="20">
        <v>100</v>
      </c>
      <c r="E37" s="21">
        <v>37305</v>
      </c>
      <c r="F37" s="22">
        <v>12.82</v>
      </c>
      <c r="G37" s="123">
        <f t="shared" si="0"/>
        <v>1282</v>
      </c>
      <c r="H37" s="123">
        <v>12.77</v>
      </c>
      <c r="I37" s="123">
        <f t="shared" si="1"/>
        <v>1277</v>
      </c>
      <c r="J37" s="120">
        <f t="shared" si="2"/>
        <v>-0.0039001560062402497</v>
      </c>
      <c r="K37" s="24">
        <f t="shared" si="3"/>
        <v>30.94</v>
      </c>
      <c r="L37" s="135">
        <f t="shared" si="6"/>
        <v>39536.88</v>
      </c>
      <c r="M37" s="135">
        <f t="shared" si="4"/>
        <v>39510.380000000005</v>
      </c>
      <c r="N37" s="113">
        <f t="shared" si="5"/>
        <v>-0.0006702602734457733</v>
      </c>
    </row>
    <row r="38" spans="1:14" ht="15">
      <c r="A38" s="45" t="s">
        <v>42</v>
      </c>
      <c r="B38" s="20" t="s">
        <v>15</v>
      </c>
      <c r="C38" s="20" t="s">
        <v>49</v>
      </c>
      <c r="D38" s="20">
        <v>100</v>
      </c>
      <c r="E38" s="21">
        <v>37305</v>
      </c>
      <c r="F38" s="22">
        <v>5.5</v>
      </c>
      <c r="G38" s="123">
        <f t="shared" si="0"/>
        <v>550</v>
      </c>
      <c r="H38" s="123">
        <v>4.7</v>
      </c>
      <c r="I38" s="123">
        <f t="shared" si="1"/>
        <v>470</v>
      </c>
      <c r="J38" s="120">
        <f t="shared" si="2"/>
        <v>-0.14545454545454545</v>
      </c>
      <c r="K38" s="24">
        <f t="shared" si="3"/>
        <v>30.94</v>
      </c>
      <c r="L38" s="135">
        <f t="shared" si="6"/>
        <v>16962</v>
      </c>
      <c r="M38" s="135">
        <f t="shared" si="4"/>
        <v>14541.800000000001</v>
      </c>
      <c r="N38" s="113">
        <f t="shared" si="5"/>
        <v>-0.1426836457964862</v>
      </c>
    </row>
    <row r="39" spans="1:14" ht="15">
      <c r="A39" s="45" t="s">
        <v>39</v>
      </c>
      <c r="B39" s="20" t="s">
        <v>16</v>
      </c>
      <c r="C39" s="20" t="s">
        <v>18</v>
      </c>
      <c r="D39" s="20">
        <v>100</v>
      </c>
      <c r="E39" s="21">
        <v>37305</v>
      </c>
      <c r="F39" s="22">
        <v>3.4</v>
      </c>
      <c r="G39" s="123">
        <f t="shared" si="0"/>
        <v>340</v>
      </c>
      <c r="H39" s="123">
        <v>3</v>
      </c>
      <c r="I39" s="123">
        <f t="shared" si="1"/>
        <v>300</v>
      </c>
      <c r="J39" s="120">
        <f t="shared" si="2"/>
        <v>-0.11764705882352941</v>
      </c>
      <c r="K39" s="24">
        <f t="shared" si="3"/>
        <v>30.94</v>
      </c>
      <c r="L39" s="135">
        <f t="shared" si="6"/>
        <v>10485.6</v>
      </c>
      <c r="M39" s="135">
        <f t="shared" si="4"/>
        <v>9282</v>
      </c>
      <c r="N39" s="113">
        <f t="shared" si="5"/>
        <v>-0.11478599221789887</v>
      </c>
    </row>
    <row r="40" spans="1:14" ht="15">
      <c r="A40" s="45" t="s">
        <v>43</v>
      </c>
      <c r="B40" s="20" t="s">
        <v>16</v>
      </c>
      <c r="C40" s="20" t="s">
        <v>50</v>
      </c>
      <c r="D40" s="20">
        <v>1000</v>
      </c>
      <c r="E40" s="21">
        <v>37305</v>
      </c>
      <c r="F40" s="22">
        <v>18.5</v>
      </c>
      <c r="G40" s="123">
        <f t="shared" si="0"/>
        <v>18500</v>
      </c>
      <c r="H40" s="123">
        <v>18.5</v>
      </c>
      <c r="I40" s="123">
        <f t="shared" si="1"/>
        <v>18500</v>
      </c>
      <c r="J40" s="120">
        <f t="shared" si="2"/>
        <v>0</v>
      </c>
      <c r="K40" s="24">
        <f t="shared" si="3"/>
        <v>30.94</v>
      </c>
      <c r="L40" s="135">
        <f t="shared" si="6"/>
        <v>570540</v>
      </c>
      <c r="M40" s="135">
        <f t="shared" si="4"/>
        <v>572390</v>
      </c>
      <c r="N40" s="113">
        <f t="shared" si="5"/>
        <v>0.00324254215304799</v>
      </c>
    </row>
    <row r="41" spans="1:14" ht="15">
      <c r="A41" s="45" t="s">
        <v>43</v>
      </c>
      <c r="B41" s="20" t="s">
        <v>15</v>
      </c>
      <c r="C41" s="20" t="s">
        <v>53</v>
      </c>
      <c r="D41" s="20">
        <v>400</v>
      </c>
      <c r="E41" s="21">
        <v>37305</v>
      </c>
      <c r="F41" s="22">
        <v>18</v>
      </c>
      <c r="G41" s="123">
        <f t="shared" si="0"/>
        <v>7200</v>
      </c>
      <c r="H41" s="123">
        <v>18</v>
      </c>
      <c r="I41" s="123">
        <f t="shared" si="1"/>
        <v>7200</v>
      </c>
      <c r="J41" s="120">
        <f t="shared" si="2"/>
        <v>0</v>
      </c>
      <c r="K41" s="24">
        <f t="shared" si="3"/>
        <v>30.94</v>
      </c>
      <c r="L41" s="135">
        <f t="shared" si="6"/>
        <v>222048</v>
      </c>
      <c r="M41" s="135">
        <f t="shared" si="4"/>
        <v>222768</v>
      </c>
      <c r="N41" s="113">
        <f t="shared" si="5"/>
        <v>0.00324254215304799</v>
      </c>
    </row>
    <row r="42" spans="1:14" ht="15">
      <c r="A42" s="45" t="s">
        <v>44</v>
      </c>
      <c r="B42" s="20" t="s">
        <v>15</v>
      </c>
      <c r="C42" s="20" t="s">
        <v>51</v>
      </c>
      <c r="D42" s="20">
        <v>202</v>
      </c>
      <c r="E42" s="21">
        <v>37305</v>
      </c>
      <c r="F42" s="22">
        <v>0.125</v>
      </c>
      <c r="G42" s="123">
        <f t="shared" si="0"/>
        <v>25.25</v>
      </c>
      <c r="H42" s="123">
        <v>0.118</v>
      </c>
      <c r="I42" s="123">
        <f t="shared" si="1"/>
        <v>23.836</v>
      </c>
      <c r="J42" s="120">
        <f t="shared" si="2"/>
        <v>-0.05600000000000006</v>
      </c>
      <c r="K42" s="24">
        <f t="shared" si="3"/>
        <v>30.94</v>
      </c>
      <c r="L42" s="135">
        <f t="shared" si="6"/>
        <v>778.71</v>
      </c>
      <c r="M42" s="135">
        <f t="shared" si="4"/>
        <v>737.4858399999999</v>
      </c>
      <c r="N42" s="113">
        <f t="shared" si="5"/>
        <v>-0.05293904020752282</v>
      </c>
    </row>
    <row r="43" spans="1:14" ht="24">
      <c r="A43" s="46" t="s">
        <v>45</v>
      </c>
      <c r="B43" s="20" t="s">
        <v>15</v>
      </c>
      <c r="C43" s="20" t="s">
        <v>52</v>
      </c>
      <c r="D43" s="20">
        <v>452</v>
      </c>
      <c r="E43" s="21">
        <v>37305</v>
      </c>
      <c r="F43" s="22">
        <v>29</v>
      </c>
      <c r="G43" s="123">
        <f t="shared" si="0"/>
        <v>13108</v>
      </c>
      <c r="H43" s="123">
        <v>29</v>
      </c>
      <c r="I43" s="123">
        <f t="shared" si="1"/>
        <v>13108</v>
      </c>
      <c r="J43" s="120">
        <f t="shared" si="2"/>
        <v>0</v>
      </c>
      <c r="K43" s="24">
        <f t="shared" si="3"/>
        <v>30.94</v>
      </c>
      <c r="L43" s="135">
        <f t="shared" si="6"/>
        <v>404250.72</v>
      </c>
      <c r="M43" s="135">
        <f t="shared" si="4"/>
        <v>405561.52</v>
      </c>
      <c r="N43" s="113">
        <f t="shared" si="5"/>
        <v>0.003242542153048105</v>
      </c>
    </row>
    <row r="44" spans="1:14" ht="15">
      <c r="A44" s="45" t="s">
        <v>33</v>
      </c>
      <c r="B44" s="20" t="s">
        <v>15</v>
      </c>
      <c r="C44" s="20" t="s">
        <v>37</v>
      </c>
      <c r="D44" s="20">
        <v>915</v>
      </c>
      <c r="E44" s="21">
        <v>37305</v>
      </c>
      <c r="F44" s="22">
        <v>53.7</v>
      </c>
      <c r="G44" s="123">
        <f t="shared" si="0"/>
        <v>49135.5</v>
      </c>
      <c r="H44" s="123">
        <v>58.6</v>
      </c>
      <c r="I44" s="123">
        <f t="shared" si="1"/>
        <v>53619</v>
      </c>
      <c r="J44" s="120">
        <f t="shared" si="2"/>
        <v>0.09124767225325885</v>
      </c>
      <c r="K44" s="24">
        <f t="shared" si="3"/>
        <v>30.94</v>
      </c>
      <c r="L44" s="135">
        <f t="shared" si="6"/>
        <v>1515338.82</v>
      </c>
      <c r="M44" s="135">
        <f t="shared" si="4"/>
        <v>1658971.86</v>
      </c>
      <c r="N44" s="113">
        <f t="shared" si="5"/>
        <v>0.09478608882995555</v>
      </c>
    </row>
    <row r="45" spans="1:14" ht="15">
      <c r="A45" s="45" t="s">
        <v>31</v>
      </c>
      <c r="B45" s="20" t="s">
        <v>15</v>
      </c>
      <c r="C45" s="20" t="s">
        <v>27</v>
      </c>
      <c r="D45" s="20">
        <v>100</v>
      </c>
      <c r="E45" s="21">
        <v>37305</v>
      </c>
      <c r="F45" s="22">
        <v>0.333</v>
      </c>
      <c r="G45" s="123">
        <f t="shared" si="0"/>
        <v>33.300000000000004</v>
      </c>
      <c r="H45" s="123">
        <v>0.329</v>
      </c>
      <c r="I45" s="123">
        <f t="shared" si="1"/>
        <v>32.9</v>
      </c>
      <c r="J45" s="120">
        <f t="shared" si="2"/>
        <v>-0.012012012012012182</v>
      </c>
      <c r="K45" s="24">
        <f t="shared" si="3"/>
        <v>30.94</v>
      </c>
      <c r="L45" s="135">
        <f t="shared" si="6"/>
        <v>1026.9720000000002</v>
      </c>
      <c r="M45" s="135">
        <f t="shared" si="4"/>
        <v>1017.926</v>
      </c>
      <c r="N45" s="113">
        <f t="shared" si="5"/>
        <v>-0.008808419314256046</v>
      </c>
    </row>
    <row r="46" spans="1:14" ht="15">
      <c r="A46" s="45" t="s">
        <v>31</v>
      </c>
      <c r="B46" s="20" t="s">
        <v>16</v>
      </c>
      <c r="C46" s="20" t="s">
        <v>28</v>
      </c>
      <c r="D46" s="20">
        <v>300</v>
      </c>
      <c r="E46" s="21">
        <v>37305</v>
      </c>
      <c r="F46" s="22">
        <v>0.222</v>
      </c>
      <c r="G46" s="123">
        <f t="shared" si="0"/>
        <v>66.6</v>
      </c>
      <c r="H46" s="123">
        <v>0.216</v>
      </c>
      <c r="I46" s="123">
        <f t="shared" si="1"/>
        <v>64.8</v>
      </c>
      <c r="J46" s="120">
        <f t="shared" si="2"/>
        <v>-0.027027027027026987</v>
      </c>
      <c r="K46" s="24">
        <f t="shared" si="3"/>
        <v>30.94</v>
      </c>
      <c r="L46" s="135">
        <f t="shared" si="6"/>
        <v>2053.944</v>
      </c>
      <c r="M46" s="135">
        <f t="shared" si="4"/>
        <v>2004.912</v>
      </c>
      <c r="N46" s="113">
        <f t="shared" si="5"/>
        <v>-0.023872121148385703</v>
      </c>
    </row>
    <row r="47" spans="1:14" ht="15">
      <c r="A47" s="45" t="s">
        <v>32</v>
      </c>
      <c r="B47" s="20" t="s">
        <v>15</v>
      </c>
      <c r="C47" s="20" t="s">
        <v>21</v>
      </c>
      <c r="D47" s="20">
        <v>150</v>
      </c>
      <c r="E47" s="21">
        <v>37305</v>
      </c>
      <c r="F47" s="22">
        <v>0.5285</v>
      </c>
      <c r="G47" s="123">
        <f t="shared" si="0"/>
        <v>79.27499999999999</v>
      </c>
      <c r="H47" s="123">
        <v>0.535</v>
      </c>
      <c r="I47" s="123">
        <f t="shared" si="1"/>
        <v>80.25</v>
      </c>
      <c r="J47" s="120">
        <f t="shared" si="2"/>
        <v>0.012298959318826977</v>
      </c>
      <c r="K47" s="24">
        <f t="shared" si="3"/>
        <v>30.94</v>
      </c>
      <c r="L47" s="135">
        <f t="shared" si="6"/>
        <v>2444.841</v>
      </c>
      <c r="M47" s="135">
        <f t="shared" si="4"/>
        <v>2482.935</v>
      </c>
      <c r="N47" s="113">
        <f t="shared" si="5"/>
        <v>0.015581381365904798</v>
      </c>
    </row>
    <row r="48" spans="1:14" ht="15">
      <c r="A48" s="45" t="s">
        <v>38</v>
      </c>
      <c r="B48" s="20" t="s">
        <v>15</v>
      </c>
      <c r="C48" s="20" t="s">
        <v>17</v>
      </c>
      <c r="D48" s="20">
        <v>172</v>
      </c>
      <c r="E48" s="21">
        <v>37305</v>
      </c>
      <c r="F48" s="22">
        <v>7.3</v>
      </c>
      <c r="G48" s="123">
        <f t="shared" si="0"/>
        <v>1255.6</v>
      </c>
      <c r="H48" s="123">
        <v>7.1</v>
      </c>
      <c r="I48" s="123">
        <f t="shared" si="1"/>
        <v>1221.2</v>
      </c>
      <c r="J48" s="120">
        <f t="shared" si="2"/>
        <v>-0.027397260273972497</v>
      </c>
      <c r="K48" s="24">
        <f t="shared" si="3"/>
        <v>30.94</v>
      </c>
      <c r="L48" s="135">
        <f t="shared" si="6"/>
        <v>38722.704</v>
      </c>
      <c r="M48" s="135">
        <f t="shared" si="4"/>
        <v>37783.928</v>
      </c>
      <c r="N48" s="113">
        <f t="shared" si="5"/>
        <v>-0.02424355489224095</v>
      </c>
    </row>
    <row r="49" spans="1:14" ht="15">
      <c r="A49" s="45" t="s">
        <v>22</v>
      </c>
      <c r="B49" s="20" t="s">
        <v>15</v>
      </c>
      <c r="C49" s="20" t="s">
        <v>23</v>
      </c>
      <c r="D49" s="20">
        <v>500</v>
      </c>
      <c r="E49" s="21">
        <v>37305</v>
      </c>
      <c r="F49" s="22">
        <v>0.36</v>
      </c>
      <c r="G49" s="123">
        <f t="shared" si="0"/>
        <v>180</v>
      </c>
      <c r="H49" s="123">
        <v>0.36</v>
      </c>
      <c r="I49" s="123">
        <f t="shared" si="1"/>
        <v>180</v>
      </c>
      <c r="J49" s="120">
        <f t="shared" si="2"/>
        <v>0</v>
      </c>
      <c r="K49" s="24">
        <f t="shared" si="3"/>
        <v>30.94</v>
      </c>
      <c r="L49" s="135">
        <f t="shared" si="6"/>
        <v>5551.2</v>
      </c>
      <c r="M49" s="135">
        <f t="shared" si="4"/>
        <v>5569.2</v>
      </c>
      <c r="N49" s="113">
        <f t="shared" si="5"/>
        <v>0.00324254215304799</v>
      </c>
    </row>
    <row r="50" spans="1:14" ht="24">
      <c r="A50" s="46" t="s">
        <v>40</v>
      </c>
      <c r="B50" s="20" t="s">
        <v>15</v>
      </c>
      <c r="C50" s="20" t="s">
        <v>47</v>
      </c>
      <c r="D50" s="20">
        <v>97</v>
      </c>
      <c r="E50" s="21">
        <v>37305</v>
      </c>
      <c r="F50" s="22">
        <v>0.339</v>
      </c>
      <c r="G50" s="123">
        <f t="shared" si="0"/>
        <v>32.883</v>
      </c>
      <c r="H50" s="123">
        <v>0.335</v>
      </c>
      <c r="I50" s="123">
        <f t="shared" si="1"/>
        <v>32.495000000000005</v>
      </c>
      <c r="J50" s="120">
        <f t="shared" si="2"/>
        <v>-0.011799410029498468</v>
      </c>
      <c r="K50" s="24">
        <f t="shared" si="3"/>
        <v>30.94</v>
      </c>
      <c r="L50" s="135">
        <f t="shared" si="6"/>
        <v>1014.1117200000001</v>
      </c>
      <c r="M50" s="135">
        <f t="shared" si="4"/>
        <v>1005.3953000000001</v>
      </c>
      <c r="N50" s="113">
        <f t="shared" si="5"/>
        <v>-0.008595127960852253</v>
      </c>
    </row>
    <row r="51" spans="1:14" ht="15.75" thickBot="1">
      <c r="A51" s="50" t="s">
        <v>24</v>
      </c>
      <c r="B51" s="51" t="s">
        <v>15</v>
      </c>
      <c r="C51" s="51" t="s">
        <v>25</v>
      </c>
      <c r="D51" s="51">
        <v>400</v>
      </c>
      <c r="E51" s="52">
        <v>37305</v>
      </c>
      <c r="F51" s="53">
        <v>6.65</v>
      </c>
      <c r="G51" s="124">
        <f t="shared" si="0"/>
        <v>2660</v>
      </c>
      <c r="H51" s="124">
        <v>7.6</v>
      </c>
      <c r="I51" s="124">
        <f t="shared" si="1"/>
        <v>3040</v>
      </c>
      <c r="J51" s="121">
        <f t="shared" si="2"/>
        <v>0.14285714285714285</v>
      </c>
      <c r="K51" s="55">
        <f t="shared" si="3"/>
        <v>30.94</v>
      </c>
      <c r="L51" s="135">
        <f t="shared" si="6"/>
        <v>82034.4</v>
      </c>
      <c r="M51" s="136">
        <f t="shared" si="4"/>
        <v>94057.6</v>
      </c>
      <c r="N51" s="114">
        <f t="shared" si="5"/>
        <v>0.14656290531776928</v>
      </c>
    </row>
    <row r="52" spans="1:14" ht="15.75" thickBot="1">
      <c r="A52" s="47"/>
      <c r="B52" s="48"/>
      <c r="C52" s="48"/>
      <c r="D52" s="48"/>
      <c r="E52" s="48"/>
      <c r="F52" s="48"/>
      <c r="G52" s="125"/>
      <c r="H52" s="125"/>
      <c r="I52" s="125"/>
      <c r="J52" s="48"/>
      <c r="K52" s="48"/>
      <c r="L52" s="139"/>
      <c r="M52" s="139"/>
      <c r="N52" s="49"/>
    </row>
    <row r="53" spans="1:14" ht="16.5" thickBot="1">
      <c r="A53" s="57" t="s">
        <v>68</v>
      </c>
      <c r="B53" s="58"/>
      <c r="C53" s="59"/>
      <c r="D53" s="60">
        <f>SUM(D33:D52)</f>
        <v>5388</v>
      </c>
      <c r="E53" s="61"/>
      <c r="F53" s="59"/>
      <c r="G53" s="126">
        <f>SUM(G33:G52)</f>
        <v>97276.45800000001</v>
      </c>
      <c r="H53" s="126"/>
      <c r="I53" s="126">
        <f>SUM(I33:I52)</f>
        <v>102292.18099999998</v>
      </c>
      <c r="J53" s="61"/>
      <c r="K53" s="59"/>
      <c r="L53" s="140">
        <f>SUM(L33:L52)</f>
        <v>3000005.9647200005</v>
      </c>
      <c r="M53" s="140">
        <f>SUM(M33:M52)</f>
        <v>3164920.08014</v>
      </c>
      <c r="N53" s="63"/>
    </row>
    <row r="55" ht="15.75" thickBot="1"/>
    <row r="56" spans="1:14" ht="48.75" thickBot="1">
      <c r="A56" s="64" t="s">
        <v>77</v>
      </c>
      <c r="B56" s="91" t="s">
        <v>78</v>
      </c>
      <c r="C56" s="71"/>
      <c r="D56" s="142" t="s">
        <v>81</v>
      </c>
      <c r="E56" s="146"/>
      <c r="F56" s="68" t="s">
        <v>79</v>
      </c>
      <c r="G56" s="64" t="s">
        <v>82</v>
      </c>
      <c r="H56" s="71" t="s">
        <v>85</v>
      </c>
      <c r="I56" s="64" t="s">
        <v>83</v>
      </c>
      <c r="J56" s="64" t="s">
        <v>80</v>
      </c>
      <c r="K56" s="64" t="s">
        <v>6</v>
      </c>
      <c r="L56" s="64" t="s">
        <v>83</v>
      </c>
      <c r="M56" s="64" t="s">
        <v>84</v>
      </c>
      <c r="N56" s="64" t="s">
        <v>74</v>
      </c>
    </row>
    <row r="57" spans="1:14" ht="15.75" thickBot="1">
      <c r="A57" s="93"/>
      <c r="B57" s="94"/>
      <c r="C57" s="94"/>
      <c r="D57" s="69"/>
      <c r="E57" s="48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5.75" thickBot="1">
      <c r="A58" s="28" t="s">
        <v>76</v>
      </c>
      <c r="B58" s="66"/>
      <c r="C58" s="66"/>
      <c r="D58" s="66"/>
      <c r="E58" s="58"/>
      <c r="F58" s="66"/>
      <c r="G58" s="66"/>
      <c r="H58" s="66"/>
      <c r="I58" s="66"/>
      <c r="J58" s="66"/>
      <c r="K58" s="66"/>
      <c r="L58" s="66"/>
      <c r="M58" s="66"/>
      <c r="N58" s="67"/>
    </row>
    <row r="59" spans="1:14" ht="15.75" thickBot="1">
      <c r="A59" s="103"/>
      <c r="B59" s="92"/>
      <c r="C59" s="92"/>
      <c r="D59" s="100"/>
      <c r="E59" s="101"/>
      <c r="F59" s="104"/>
      <c r="G59" s="105"/>
      <c r="H59" s="102"/>
      <c r="I59" s="102"/>
      <c r="J59" s="106"/>
      <c r="K59" s="106"/>
      <c r="L59" s="107"/>
      <c r="M59" s="107"/>
      <c r="N59" s="108"/>
    </row>
    <row r="60" spans="1:14" ht="15.75" thickBot="1">
      <c r="A60" s="82" t="s">
        <v>90</v>
      </c>
      <c r="B60" s="149" t="s">
        <v>91</v>
      </c>
      <c r="C60" s="150"/>
      <c r="D60" s="147">
        <f>10000000-G27-L53</f>
        <v>1000025.0352799995</v>
      </c>
      <c r="E60" s="148"/>
      <c r="F60" s="96">
        <v>37305</v>
      </c>
      <c r="G60" s="97">
        <f>E11</f>
        <v>30.84</v>
      </c>
      <c r="H60" s="109">
        <v>14</v>
      </c>
      <c r="I60" s="110">
        <f>D60/G60</f>
        <v>32426.233309987012</v>
      </c>
      <c r="J60" s="98">
        <v>0.02</v>
      </c>
      <c r="K60" s="99">
        <f>E12</f>
        <v>30.94</v>
      </c>
      <c r="L60" s="110">
        <f>I60+(I60*J60/360*H60)</f>
        <v>32451.453713672556</v>
      </c>
      <c r="M60" s="128">
        <f>L60*E12</f>
        <v>1004047.9779010289</v>
      </c>
      <c r="N60" s="111">
        <f>(M60-D60)/D60</f>
        <v>0.004022841908055886</v>
      </c>
    </row>
    <row r="61" ht="15.75" thickBot="1"/>
    <row r="62" spans="1:14" ht="51" customHeight="1" thickBot="1">
      <c r="A62" s="57"/>
      <c r="B62" s="116"/>
      <c r="C62" s="117"/>
      <c r="D62" s="142" t="s">
        <v>87</v>
      </c>
      <c r="E62" s="143"/>
      <c r="F62" s="142" t="s">
        <v>88</v>
      </c>
      <c r="G62" s="143"/>
      <c r="H62" s="142" t="s">
        <v>74</v>
      </c>
      <c r="I62" s="143"/>
      <c r="J62" s="115"/>
      <c r="K62" s="115"/>
      <c r="L62" s="115"/>
      <c r="M62" s="115"/>
      <c r="N62" s="115"/>
    </row>
    <row r="63" spans="1:14" ht="16.5" thickBot="1">
      <c r="A63" s="118" t="s">
        <v>86</v>
      </c>
      <c r="B63" s="116"/>
      <c r="C63" s="117"/>
      <c r="D63" s="151">
        <f>G27+L53+D60</f>
        <v>10000000</v>
      </c>
      <c r="E63" s="152"/>
      <c r="F63" s="153">
        <f>M27+M53+M60</f>
        <v>10168937.058041029</v>
      </c>
      <c r="G63" s="154"/>
      <c r="H63" s="144">
        <f>(F63-D63)/D63</f>
        <v>0.01689370580410287</v>
      </c>
      <c r="I63" s="145"/>
      <c r="J63" s="115"/>
      <c r="K63" s="115"/>
      <c r="L63" s="115"/>
      <c r="M63" s="115"/>
      <c r="N63" s="115"/>
    </row>
  </sheetData>
  <mergeCells count="9">
    <mergeCell ref="B60:C60"/>
    <mergeCell ref="D63:E63"/>
    <mergeCell ref="F63:G63"/>
    <mergeCell ref="D62:E62"/>
    <mergeCell ref="F62:G62"/>
    <mergeCell ref="H62:I62"/>
    <mergeCell ref="H63:I63"/>
    <mergeCell ref="D56:E56"/>
    <mergeCell ref="D60:E60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C52">
      <selection activeCell="L65" sqref="L65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9" max="9" width="9.8984375" style="0" bestFit="1" customWidth="1"/>
    <col min="10" max="10" width="6.296875" style="0" customWidth="1"/>
    <col min="11" max="11" width="7" style="0" customWidth="1"/>
    <col min="12" max="12" width="9.8984375" style="0" bestFit="1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94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37326</v>
      </c>
      <c r="B12" s="11"/>
      <c r="C12" s="11"/>
      <c r="D12" s="12"/>
      <c r="E12" s="13">
        <v>31.06</v>
      </c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>
        <v>37326</v>
      </c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>
        <v>37333</v>
      </c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>
        <v>37340</v>
      </c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72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100</v>
      </c>
      <c r="I21" s="129">
        <f>D21*H21</f>
        <v>5000000</v>
      </c>
      <c r="J21" s="119">
        <f>(I21-G21)/G21</f>
        <v>0</v>
      </c>
      <c r="K21" s="43">
        <v>1</v>
      </c>
      <c r="L21" s="134">
        <f>G21*K21</f>
        <v>5000000</v>
      </c>
      <c r="M21" s="134">
        <f>I21*K21</f>
        <v>5000000</v>
      </c>
      <c r="N21" s="112">
        <f>(M21-L21)/L21</f>
        <v>0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127">
        <v>1003</v>
      </c>
      <c r="I22" s="130">
        <f>D22*H22</f>
        <v>717145</v>
      </c>
      <c r="J22" s="120">
        <f>(I22-G22)/G22</f>
        <v>0</v>
      </c>
      <c r="K22" s="24">
        <v>1</v>
      </c>
      <c r="L22" s="135">
        <f>G22*K22</f>
        <v>717145</v>
      </c>
      <c r="M22" s="135">
        <f>I22*K22</f>
        <v>717145</v>
      </c>
      <c r="N22" s="113">
        <f>(M22-L22)/L22</f>
        <v>0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102</v>
      </c>
      <c r="I23" s="130">
        <f>D23*H23</f>
        <v>82824</v>
      </c>
      <c r="J23" s="120">
        <f>(I23-G23)/G23</f>
        <v>0</v>
      </c>
      <c r="K23" s="24">
        <v>1</v>
      </c>
      <c r="L23" s="135">
        <f>G23*K23</f>
        <v>82824</v>
      </c>
      <c r="M23" s="135">
        <f>I23*K23</f>
        <v>82824</v>
      </c>
      <c r="N23" s="113">
        <f>(M23-L23)/L23</f>
        <v>0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100</v>
      </c>
      <c r="I24" s="130">
        <f>D24*H24</f>
        <v>100000</v>
      </c>
      <c r="J24" s="120">
        <f>(I24-G24)/G24</f>
        <v>0</v>
      </c>
      <c r="K24" s="24">
        <v>1</v>
      </c>
      <c r="L24" s="135">
        <f>G24*K24</f>
        <v>100000</v>
      </c>
      <c r="M24" s="135">
        <f>I24*K24</f>
        <v>100000</v>
      </c>
      <c r="N24" s="113">
        <f>(M24-L24)/L24</f>
        <v>0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100</v>
      </c>
      <c r="I25" s="131">
        <f>D25*H25</f>
        <v>100000</v>
      </c>
      <c r="J25" s="121">
        <f>(I25-G25)/G25</f>
        <v>0</v>
      </c>
      <c r="K25" s="70">
        <v>1</v>
      </c>
      <c r="L25" s="136">
        <f>G25*K25</f>
        <v>100000</v>
      </c>
      <c r="M25" s="136">
        <f>I25*K25</f>
        <v>100000</v>
      </c>
      <c r="N25" s="114">
        <f>(M25-L25)/L25</f>
        <v>0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132"/>
      <c r="J26" s="78"/>
      <c r="K26" s="78"/>
      <c r="L26" s="137"/>
      <c r="M26" s="137"/>
      <c r="N26" s="80"/>
    </row>
    <row r="27" spans="1:14" ht="15.75" thickBot="1">
      <c r="A27" s="141" t="s">
        <v>93</v>
      </c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133">
        <f>SUM(I21:I26)</f>
        <v>5999969</v>
      </c>
      <c r="J27" s="87"/>
      <c r="K27" s="88"/>
      <c r="L27" s="138">
        <f>SUM(L21:L26)</f>
        <v>5999969</v>
      </c>
      <c r="M27" s="138">
        <f>SUM(M21:M26)</f>
        <v>5999969</v>
      </c>
      <c r="N27" s="90"/>
    </row>
    <row r="28" ht="15.75" thickBot="1"/>
    <row r="29" spans="1:14" ht="72.75" thickBot="1">
      <c r="A29" s="64" t="s">
        <v>0</v>
      </c>
      <c r="B29" s="64" t="s">
        <v>58</v>
      </c>
      <c r="C29" s="64" t="s">
        <v>59</v>
      </c>
      <c r="D29" s="64" t="s">
        <v>1</v>
      </c>
      <c r="E29" s="64" t="s">
        <v>9</v>
      </c>
      <c r="F29" s="64" t="s">
        <v>8</v>
      </c>
      <c r="G29" s="64" t="s">
        <v>2</v>
      </c>
      <c r="H29" s="64" t="s">
        <v>5</v>
      </c>
      <c r="I29" s="64" t="s">
        <v>3</v>
      </c>
      <c r="J29" s="64" t="s">
        <v>4</v>
      </c>
      <c r="K29" s="64" t="s">
        <v>6</v>
      </c>
      <c r="L29" s="64" t="s">
        <v>10</v>
      </c>
      <c r="M29" s="64" t="s">
        <v>11</v>
      </c>
      <c r="N29" s="64" t="s">
        <v>7</v>
      </c>
    </row>
    <row r="30" ht="15.75" thickBot="1"/>
    <row r="31" spans="1:14" ht="15.75" thickBot="1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.75" thickBot="1">
      <c r="A32" s="29"/>
      <c r="B32" s="30"/>
      <c r="C32" s="30"/>
      <c r="D32" s="31"/>
      <c r="E32" s="32"/>
      <c r="F32" s="33"/>
      <c r="G32" s="34"/>
      <c r="H32" s="34"/>
      <c r="I32" s="34"/>
      <c r="J32" s="35"/>
      <c r="K32" s="35"/>
      <c r="L32" s="36"/>
      <c r="M32" s="36"/>
      <c r="N32" s="37"/>
    </row>
    <row r="33" spans="1:14" ht="15">
      <c r="A33" s="38" t="s">
        <v>34</v>
      </c>
      <c r="B33" s="39" t="s">
        <v>15</v>
      </c>
      <c r="C33" s="39" t="s">
        <v>29</v>
      </c>
      <c r="D33" s="39">
        <v>100</v>
      </c>
      <c r="E33" s="40">
        <v>37305</v>
      </c>
      <c r="F33" s="41">
        <v>26.2</v>
      </c>
      <c r="G33" s="122">
        <f aca="true" t="shared" si="0" ref="G33:G51">D33*F33</f>
        <v>2620</v>
      </c>
      <c r="H33" s="122">
        <v>31.1</v>
      </c>
      <c r="I33" s="122">
        <f aca="true" t="shared" si="1" ref="I33:I51">D33*H33</f>
        <v>3110</v>
      </c>
      <c r="J33" s="119">
        <f aca="true" t="shared" si="2" ref="J33:J51">(I33-G33)/G33</f>
        <v>0.18702290076335878</v>
      </c>
      <c r="K33" s="43">
        <f aca="true" t="shared" si="3" ref="K33:K51">$E$12</f>
        <v>31.06</v>
      </c>
      <c r="L33" s="155">
        <f>G33*$E$11</f>
        <v>80800.8</v>
      </c>
      <c r="M33" s="134">
        <f aca="true" t="shared" si="4" ref="M33:M51">I33*K33</f>
        <v>96596.59999999999</v>
      </c>
      <c r="N33" s="112">
        <f aca="true" t="shared" si="5" ref="N33:N51">(M33-L33)/L33</f>
        <v>0.19549063870654732</v>
      </c>
    </row>
    <row r="34" spans="1:14" ht="15">
      <c r="A34" s="45" t="s">
        <v>19</v>
      </c>
      <c r="B34" s="20" t="s">
        <v>15</v>
      </c>
      <c r="C34" s="20" t="s">
        <v>20</v>
      </c>
      <c r="D34" s="20">
        <v>100</v>
      </c>
      <c r="E34" s="21">
        <v>37305</v>
      </c>
      <c r="F34" s="22">
        <v>1.72</v>
      </c>
      <c r="G34" s="123">
        <f t="shared" si="0"/>
        <v>172</v>
      </c>
      <c r="H34" s="123">
        <v>1.65</v>
      </c>
      <c r="I34" s="123">
        <f t="shared" si="1"/>
        <v>165</v>
      </c>
      <c r="J34" s="120">
        <f t="shared" si="2"/>
        <v>-0.040697674418604654</v>
      </c>
      <c r="K34" s="24">
        <f t="shared" si="3"/>
        <v>31.06</v>
      </c>
      <c r="L34" s="135">
        <f aca="true" t="shared" si="6" ref="L34:L51">G34*$E$11</f>
        <v>5304.48</v>
      </c>
      <c r="M34" s="135">
        <f t="shared" si="4"/>
        <v>5124.9</v>
      </c>
      <c r="N34" s="113">
        <f t="shared" si="5"/>
        <v>-0.03385440231653243</v>
      </c>
    </row>
    <row r="35" spans="1:14" ht="15">
      <c r="A35" s="45" t="s">
        <v>46</v>
      </c>
      <c r="B35" s="20" t="s">
        <v>15</v>
      </c>
      <c r="C35" s="20" t="s">
        <v>26</v>
      </c>
      <c r="D35" s="20">
        <v>100</v>
      </c>
      <c r="E35" s="21">
        <v>37305</v>
      </c>
      <c r="F35" s="22">
        <v>0.0805</v>
      </c>
      <c r="G35" s="123">
        <f t="shared" si="0"/>
        <v>8.05</v>
      </c>
      <c r="H35" s="123">
        <v>0.075</v>
      </c>
      <c r="I35" s="123">
        <f t="shared" si="1"/>
        <v>7.5</v>
      </c>
      <c r="J35" s="120">
        <f t="shared" si="2"/>
        <v>-0.06832298136645971</v>
      </c>
      <c r="K35" s="24">
        <f t="shared" si="3"/>
        <v>31.06</v>
      </c>
      <c r="L35" s="135">
        <f t="shared" si="6"/>
        <v>248.26200000000003</v>
      </c>
      <c r="M35" s="135">
        <f t="shared" si="4"/>
        <v>232.95</v>
      </c>
      <c r="N35" s="113">
        <f t="shared" si="5"/>
        <v>-0.06167677695338005</v>
      </c>
    </row>
    <row r="36" spans="1:14" ht="15">
      <c r="A36" s="45" t="s">
        <v>41</v>
      </c>
      <c r="B36" s="20" t="s">
        <v>16</v>
      </c>
      <c r="C36" s="20" t="s">
        <v>48</v>
      </c>
      <c r="D36" s="20">
        <v>100</v>
      </c>
      <c r="E36" s="21">
        <v>37305</v>
      </c>
      <c r="F36" s="22">
        <v>0.28</v>
      </c>
      <c r="G36" s="123">
        <f t="shared" si="0"/>
        <v>28.000000000000004</v>
      </c>
      <c r="H36" s="123">
        <v>0.29</v>
      </c>
      <c r="I36" s="123">
        <f t="shared" si="1"/>
        <v>28.999999999999996</v>
      </c>
      <c r="J36" s="120">
        <f t="shared" si="2"/>
        <v>0.035714285714285456</v>
      </c>
      <c r="K36" s="24">
        <f t="shared" si="3"/>
        <v>31.06</v>
      </c>
      <c r="L36" s="135">
        <f t="shared" si="6"/>
        <v>863.5200000000001</v>
      </c>
      <c r="M36" s="135">
        <f t="shared" si="4"/>
        <v>900.7399999999999</v>
      </c>
      <c r="N36" s="113">
        <f t="shared" si="5"/>
        <v>0.04310264962015911</v>
      </c>
    </row>
    <row r="37" spans="1:14" ht="15">
      <c r="A37" s="45" t="s">
        <v>30</v>
      </c>
      <c r="B37" s="20" t="s">
        <v>15</v>
      </c>
      <c r="C37" s="20" t="s">
        <v>36</v>
      </c>
      <c r="D37" s="20">
        <v>100</v>
      </c>
      <c r="E37" s="21">
        <v>37305</v>
      </c>
      <c r="F37" s="22">
        <v>12.82</v>
      </c>
      <c r="G37" s="123">
        <f t="shared" si="0"/>
        <v>1282</v>
      </c>
      <c r="H37" s="123">
        <v>12.88</v>
      </c>
      <c r="I37" s="123">
        <f t="shared" si="1"/>
        <v>1288</v>
      </c>
      <c r="J37" s="120">
        <f t="shared" si="2"/>
        <v>0.0046801872074883</v>
      </c>
      <c r="K37" s="24">
        <f t="shared" si="3"/>
        <v>31.06</v>
      </c>
      <c r="L37" s="135">
        <f t="shared" si="6"/>
        <v>39536.88</v>
      </c>
      <c r="M37" s="135">
        <f t="shared" si="4"/>
        <v>40005.28</v>
      </c>
      <c r="N37" s="113">
        <f t="shared" si="5"/>
        <v>0.011847166493663675</v>
      </c>
    </row>
    <row r="38" spans="1:14" ht="15">
      <c r="A38" s="45" t="s">
        <v>42</v>
      </c>
      <c r="B38" s="20" t="s">
        <v>15</v>
      </c>
      <c r="C38" s="20" t="s">
        <v>49</v>
      </c>
      <c r="D38" s="20">
        <v>100</v>
      </c>
      <c r="E38" s="21">
        <v>37305</v>
      </c>
      <c r="F38" s="22">
        <v>5.5</v>
      </c>
      <c r="G38" s="123">
        <f t="shared" si="0"/>
        <v>550</v>
      </c>
      <c r="H38" s="123">
        <v>4.85</v>
      </c>
      <c r="I38" s="123">
        <f t="shared" si="1"/>
        <v>484.99999999999994</v>
      </c>
      <c r="J38" s="120">
        <f t="shared" si="2"/>
        <v>-0.11818181818181829</v>
      </c>
      <c r="K38" s="24">
        <f t="shared" si="3"/>
        <v>31.06</v>
      </c>
      <c r="L38" s="135">
        <f t="shared" si="6"/>
        <v>16962</v>
      </c>
      <c r="M38" s="135">
        <f t="shared" si="4"/>
        <v>15064.099999999997</v>
      </c>
      <c r="N38" s="113">
        <f t="shared" si="5"/>
        <v>-0.11189128640490527</v>
      </c>
    </row>
    <row r="39" spans="1:14" ht="15">
      <c r="A39" s="45" t="s">
        <v>39</v>
      </c>
      <c r="B39" s="20" t="s">
        <v>16</v>
      </c>
      <c r="C39" s="20" t="s">
        <v>18</v>
      </c>
      <c r="D39" s="20">
        <v>100</v>
      </c>
      <c r="E39" s="21">
        <v>37305</v>
      </c>
      <c r="F39" s="22">
        <v>3.4</v>
      </c>
      <c r="G39" s="123">
        <f t="shared" si="0"/>
        <v>340</v>
      </c>
      <c r="H39" s="123">
        <v>3.1</v>
      </c>
      <c r="I39" s="123">
        <f t="shared" si="1"/>
        <v>310</v>
      </c>
      <c r="J39" s="120">
        <f t="shared" si="2"/>
        <v>-0.08823529411764706</v>
      </c>
      <c r="K39" s="24">
        <f t="shared" si="3"/>
        <v>31.06</v>
      </c>
      <c r="L39" s="135">
        <f t="shared" si="6"/>
        <v>10485.6</v>
      </c>
      <c r="M39" s="135">
        <f t="shared" si="4"/>
        <v>9628.6</v>
      </c>
      <c r="N39" s="113">
        <f t="shared" si="5"/>
        <v>-0.08173113603418021</v>
      </c>
    </row>
    <row r="40" spans="1:14" ht="15">
      <c r="A40" s="45" t="s">
        <v>43</v>
      </c>
      <c r="B40" s="20" t="s">
        <v>16</v>
      </c>
      <c r="C40" s="20" t="s">
        <v>50</v>
      </c>
      <c r="D40" s="20">
        <v>1000</v>
      </c>
      <c r="E40" s="21">
        <v>37305</v>
      </c>
      <c r="F40" s="22">
        <v>18.5</v>
      </c>
      <c r="G40" s="123">
        <f t="shared" si="0"/>
        <v>18500</v>
      </c>
      <c r="H40" s="123">
        <v>18.5</v>
      </c>
      <c r="I40" s="123">
        <f t="shared" si="1"/>
        <v>18500</v>
      </c>
      <c r="J40" s="120">
        <f t="shared" si="2"/>
        <v>0</v>
      </c>
      <c r="K40" s="24">
        <f t="shared" si="3"/>
        <v>31.06</v>
      </c>
      <c r="L40" s="135">
        <f t="shared" si="6"/>
        <v>570540</v>
      </c>
      <c r="M40" s="135">
        <f t="shared" si="4"/>
        <v>574610</v>
      </c>
      <c r="N40" s="113">
        <f t="shared" si="5"/>
        <v>0.007133592736705577</v>
      </c>
    </row>
    <row r="41" spans="1:14" ht="15">
      <c r="A41" s="45" t="s">
        <v>43</v>
      </c>
      <c r="B41" s="20" t="s">
        <v>15</v>
      </c>
      <c r="C41" s="20" t="s">
        <v>53</v>
      </c>
      <c r="D41" s="20">
        <v>400</v>
      </c>
      <c r="E41" s="21">
        <v>37305</v>
      </c>
      <c r="F41" s="22">
        <v>18</v>
      </c>
      <c r="G41" s="123">
        <f t="shared" si="0"/>
        <v>7200</v>
      </c>
      <c r="H41" s="123">
        <v>18</v>
      </c>
      <c r="I41" s="123">
        <f t="shared" si="1"/>
        <v>7200</v>
      </c>
      <c r="J41" s="120">
        <f t="shared" si="2"/>
        <v>0</v>
      </c>
      <c r="K41" s="24">
        <f t="shared" si="3"/>
        <v>31.06</v>
      </c>
      <c r="L41" s="135">
        <f t="shared" si="6"/>
        <v>222048</v>
      </c>
      <c r="M41" s="135">
        <f t="shared" si="4"/>
        <v>223632</v>
      </c>
      <c r="N41" s="113">
        <f t="shared" si="5"/>
        <v>0.007133592736705577</v>
      </c>
    </row>
    <row r="42" spans="1:14" ht="15">
      <c r="A42" s="45" t="s">
        <v>44</v>
      </c>
      <c r="B42" s="20" t="s">
        <v>15</v>
      </c>
      <c r="C42" s="20" t="s">
        <v>51</v>
      </c>
      <c r="D42" s="20">
        <v>202</v>
      </c>
      <c r="E42" s="21">
        <v>37305</v>
      </c>
      <c r="F42" s="22">
        <v>0.125</v>
      </c>
      <c r="G42" s="123">
        <f t="shared" si="0"/>
        <v>25.25</v>
      </c>
      <c r="H42" s="123">
        <v>0.114</v>
      </c>
      <c r="I42" s="123">
        <f t="shared" si="1"/>
        <v>23.028000000000002</v>
      </c>
      <c r="J42" s="120">
        <f t="shared" si="2"/>
        <v>-0.08799999999999991</v>
      </c>
      <c r="K42" s="24">
        <f t="shared" si="3"/>
        <v>31.06</v>
      </c>
      <c r="L42" s="135">
        <f t="shared" si="6"/>
        <v>778.71</v>
      </c>
      <c r="M42" s="135">
        <f t="shared" si="4"/>
        <v>715.24968</v>
      </c>
      <c r="N42" s="113">
        <f t="shared" si="5"/>
        <v>-0.08149416342412454</v>
      </c>
    </row>
    <row r="43" spans="1:14" ht="24">
      <c r="A43" s="46" t="s">
        <v>45</v>
      </c>
      <c r="B43" s="20" t="s">
        <v>15</v>
      </c>
      <c r="C43" s="20" t="s">
        <v>52</v>
      </c>
      <c r="D43" s="20">
        <v>452</v>
      </c>
      <c r="E43" s="21">
        <v>37305</v>
      </c>
      <c r="F43" s="22">
        <v>29</v>
      </c>
      <c r="G43" s="123">
        <f t="shared" si="0"/>
        <v>13108</v>
      </c>
      <c r="H43" s="123">
        <v>29</v>
      </c>
      <c r="I43" s="123">
        <f t="shared" si="1"/>
        <v>13108</v>
      </c>
      <c r="J43" s="120">
        <f t="shared" si="2"/>
        <v>0</v>
      </c>
      <c r="K43" s="24">
        <f t="shared" si="3"/>
        <v>31.06</v>
      </c>
      <c r="L43" s="135">
        <f t="shared" si="6"/>
        <v>404250.72</v>
      </c>
      <c r="M43" s="135">
        <f t="shared" si="4"/>
        <v>407134.48</v>
      </c>
      <c r="N43" s="113">
        <f t="shared" si="5"/>
        <v>0.0071335927367056</v>
      </c>
    </row>
    <row r="44" spans="1:14" ht="15">
      <c r="A44" s="45" t="s">
        <v>33</v>
      </c>
      <c r="B44" s="20" t="s">
        <v>15</v>
      </c>
      <c r="C44" s="20" t="s">
        <v>37</v>
      </c>
      <c r="D44" s="20">
        <v>915</v>
      </c>
      <c r="E44" s="21">
        <v>37305</v>
      </c>
      <c r="F44" s="22">
        <v>53.7</v>
      </c>
      <c r="G44" s="123">
        <f t="shared" si="0"/>
        <v>49135.5</v>
      </c>
      <c r="H44" s="123">
        <v>57.65</v>
      </c>
      <c r="I44" s="123">
        <f t="shared" si="1"/>
        <v>52749.75</v>
      </c>
      <c r="J44" s="120">
        <f t="shared" si="2"/>
        <v>0.07355679702048418</v>
      </c>
      <c r="K44" s="24">
        <f t="shared" si="3"/>
        <v>31.06</v>
      </c>
      <c r="L44" s="135">
        <f t="shared" si="6"/>
        <v>1515338.82</v>
      </c>
      <c r="M44" s="135">
        <f t="shared" si="4"/>
        <v>1638407.2349999999</v>
      </c>
      <c r="N44" s="113">
        <f t="shared" si="5"/>
        <v>0.08121511399015027</v>
      </c>
    </row>
    <row r="45" spans="1:14" ht="15">
      <c r="A45" s="45" t="s">
        <v>31</v>
      </c>
      <c r="B45" s="20" t="s">
        <v>15</v>
      </c>
      <c r="C45" s="20" t="s">
        <v>27</v>
      </c>
      <c r="D45" s="20">
        <v>100</v>
      </c>
      <c r="E45" s="21">
        <v>37305</v>
      </c>
      <c r="F45" s="22">
        <v>0.333</v>
      </c>
      <c r="G45" s="123">
        <f t="shared" si="0"/>
        <v>33.300000000000004</v>
      </c>
      <c r="H45" s="123">
        <v>0.3485</v>
      </c>
      <c r="I45" s="123">
        <f t="shared" si="1"/>
        <v>34.849999999999994</v>
      </c>
      <c r="J45" s="120">
        <f t="shared" si="2"/>
        <v>0.04654654654654624</v>
      </c>
      <c r="K45" s="24">
        <f t="shared" si="3"/>
        <v>31.06</v>
      </c>
      <c r="L45" s="135">
        <f t="shared" si="6"/>
        <v>1026.9720000000002</v>
      </c>
      <c r="M45" s="135">
        <f t="shared" si="4"/>
        <v>1082.4409999999998</v>
      </c>
      <c r="N45" s="113">
        <f t="shared" si="5"/>
        <v>0.054012183389614894</v>
      </c>
    </row>
    <row r="46" spans="1:14" ht="15">
      <c r="A46" s="45" t="s">
        <v>31</v>
      </c>
      <c r="B46" s="20" t="s">
        <v>16</v>
      </c>
      <c r="C46" s="20" t="s">
        <v>28</v>
      </c>
      <c r="D46" s="20">
        <v>300</v>
      </c>
      <c r="E46" s="21">
        <v>37305</v>
      </c>
      <c r="F46" s="22">
        <v>0.222</v>
      </c>
      <c r="G46" s="123">
        <f t="shared" si="0"/>
        <v>66.6</v>
      </c>
      <c r="H46" s="123">
        <v>0.2225</v>
      </c>
      <c r="I46" s="123">
        <f t="shared" si="1"/>
        <v>66.75</v>
      </c>
      <c r="J46" s="120">
        <f t="shared" si="2"/>
        <v>0.0022522522522523377</v>
      </c>
      <c r="K46" s="24">
        <f t="shared" si="3"/>
        <v>31.06</v>
      </c>
      <c r="L46" s="135">
        <f t="shared" si="6"/>
        <v>2053.944</v>
      </c>
      <c r="M46" s="135">
        <f t="shared" si="4"/>
        <v>2073.255</v>
      </c>
      <c r="N46" s="113">
        <f t="shared" si="5"/>
        <v>0.009401911639265797</v>
      </c>
    </row>
    <row r="47" spans="1:14" ht="15">
      <c r="A47" s="45" t="s">
        <v>32</v>
      </c>
      <c r="B47" s="20" t="s">
        <v>15</v>
      </c>
      <c r="C47" s="20" t="s">
        <v>21</v>
      </c>
      <c r="D47" s="20">
        <v>150</v>
      </c>
      <c r="E47" s="21">
        <v>37305</v>
      </c>
      <c r="F47" s="22">
        <v>0.5285</v>
      </c>
      <c r="G47" s="123">
        <f t="shared" si="0"/>
        <v>79.27499999999999</v>
      </c>
      <c r="H47" s="123">
        <v>0.573</v>
      </c>
      <c r="I47" s="123">
        <f t="shared" si="1"/>
        <v>85.94999999999999</v>
      </c>
      <c r="J47" s="120">
        <f t="shared" si="2"/>
        <v>0.08420056764427623</v>
      </c>
      <c r="K47" s="24">
        <f t="shared" si="3"/>
        <v>31.06</v>
      </c>
      <c r="L47" s="135">
        <f t="shared" si="6"/>
        <v>2444.841</v>
      </c>
      <c r="M47" s="135">
        <f t="shared" si="4"/>
        <v>2669.6069999999995</v>
      </c>
      <c r="N47" s="113">
        <f t="shared" si="5"/>
        <v>0.09193481293875537</v>
      </c>
    </row>
    <row r="48" spans="1:14" ht="15">
      <c r="A48" s="45" t="s">
        <v>38</v>
      </c>
      <c r="B48" s="20" t="s">
        <v>15</v>
      </c>
      <c r="C48" s="20" t="s">
        <v>17</v>
      </c>
      <c r="D48" s="20">
        <v>172</v>
      </c>
      <c r="E48" s="21">
        <v>37305</v>
      </c>
      <c r="F48" s="22">
        <v>7.3</v>
      </c>
      <c r="G48" s="123">
        <f t="shared" si="0"/>
        <v>1255.6</v>
      </c>
      <c r="H48" s="123">
        <v>7.1</v>
      </c>
      <c r="I48" s="123">
        <f t="shared" si="1"/>
        <v>1221.2</v>
      </c>
      <c r="J48" s="120">
        <f t="shared" si="2"/>
        <v>-0.027397260273972497</v>
      </c>
      <c r="K48" s="24">
        <f t="shared" si="3"/>
        <v>31.06</v>
      </c>
      <c r="L48" s="135">
        <f t="shared" si="6"/>
        <v>38722.704</v>
      </c>
      <c r="M48" s="135">
        <f t="shared" si="4"/>
        <v>37930.472</v>
      </c>
      <c r="N48" s="113">
        <f t="shared" si="5"/>
        <v>-0.020459108434162977</v>
      </c>
    </row>
    <row r="49" spans="1:14" ht="15">
      <c r="A49" s="45" t="s">
        <v>22</v>
      </c>
      <c r="B49" s="20" t="s">
        <v>15</v>
      </c>
      <c r="C49" s="20" t="s">
        <v>23</v>
      </c>
      <c r="D49" s="20">
        <v>500</v>
      </c>
      <c r="E49" s="21">
        <v>37305</v>
      </c>
      <c r="F49" s="22">
        <v>0.36</v>
      </c>
      <c r="G49" s="123">
        <f t="shared" si="0"/>
        <v>180</v>
      </c>
      <c r="H49" s="123">
        <v>0.36</v>
      </c>
      <c r="I49" s="123">
        <f t="shared" si="1"/>
        <v>180</v>
      </c>
      <c r="J49" s="120">
        <f t="shared" si="2"/>
        <v>0</v>
      </c>
      <c r="K49" s="24">
        <f t="shared" si="3"/>
        <v>31.06</v>
      </c>
      <c r="L49" s="135">
        <f t="shared" si="6"/>
        <v>5551.2</v>
      </c>
      <c r="M49" s="135">
        <f t="shared" si="4"/>
        <v>5590.8</v>
      </c>
      <c r="N49" s="113">
        <f t="shared" si="5"/>
        <v>0.007133592736705643</v>
      </c>
    </row>
    <row r="50" spans="1:14" ht="24">
      <c r="A50" s="46" t="s">
        <v>40</v>
      </c>
      <c r="B50" s="20" t="s">
        <v>15</v>
      </c>
      <c r="C50" s="20" t="s">
        <v>47</v>
      </c>
      <c r="D50" s="20">
        <v>97</v>
      </c>
      <c r="E50" s="21">
        <v>37305</v>
      </c>
      <c r="F50" s="22">
        <v>0.339</v>
      </c>
      <c r="G50" s="123">
        <f t="shared" si="0"/>
        <v>32.883</v>
      </c>
      <c r="H50" s="123">
        <v>0.325</v>
      </c>
      <c r="I50" s="123">
        <f t="shared" si="1"/>
        <v>31.525000000000002</v>
      </c>
      <c r="J50" s="120">
        <f t="shared" si="2"/>
        <v>-0.04129793510324485</v>
      </c>
      <c r="K50" s="24">
        <f t="shared" si="3"/>
        <v>31.06</v>
      </c>
      <c r="L50" s="135">
        <f t="shared" si="6"/>
        <v>1014.1117200000001</v>
      </c>
      <c r="M50" s="135">
        <f t="shared" si="4"/>
        <v>979.1665</v>
      </c>
      <c r="N50" s="113">
        <f t="shared" si="5"/>
        <v>-0.03445894501643276</v>
      </c>
    </row>
    <row r="51" spans="1:14" ht="15.75" thickBot="1">
      <c r="A51" s="50" t="s">
        <v>24</v>
      </c>
      <c r="B51" s="51" t="s">
        <v>15</v>
      </c>
      <c r="C51" s="51" t="s">
        <v>25</v>
      </c>
      <c r="D51" s="51">
        <v>400</v>
      </c>
      <c r="E51" s="52">
        <v>37305</v>
      </c>
      <c r="F51" s="53">
        <v>6.65</v>
      </c>
      <c r="G51" s="124">
        <f t="shared" si="0"/>
        <v>2660</v>
      </c>
      <c r="H51" s="124">
        <v>7.4</v>
      </c>
      <c r="I51" s="124">
        <f t="shared" si="1"/>
        <v>2960</v>
      </c>
      <c r="J51" s="121">
        <f t="shared" si="2"/>
        <v>0.11278195488721804</v>
      </c>
      <c r="K51" s="55">
        <f t="shared" si="3"/>
        <v>31.06</v>
      </c>
      <c r="L51" s="135">
        <f t="shared" si="6"/>
        <v>82034.4</v>
      </c>
      <c r="M51" s="136">
        <f t="shared" si="4"/>
        <v>91937.59999999999</v>
      </c>
      <c r="N51" s="114">
        <f t="shared" si="5"/>
        <v>0.1207200881581385</v>
      </c>
    </row>
    <row r="52" spans="1:14" ht="15.75" thickBot="1">
      <c r="A52" s="47"/>
      <c r="B52" s="48"/>
      <c r="C52" s="48"/>
      <c r="D52" s="48"/>
      <c r="E52" s="48"/>
      <c r="F52" s="48"/>
      <c r="G52" s="125"/>
      <c r="H52" s="125"/>
      <c r="I52" s="125"/>
      <c r="J52" s="48"/>
      <c r="K52" s="48"/>
      <c r="L52" s="139"/>
      <c r="M52" s="139"/>
      <c r="N52" s="49"/>
    </row>
    <row r="53" spans="1:14" ht="16.5" thickBot="1">
      <c r="A53" s="57" t="s">
        <v>68</v>
      </c>
      <c r="B53" s="58"/>
      <c r="C53" s="59"/>
      <c r="D53" s="60">
        <f>SUM(D33:D52)</f>
        <v>5388</v>
      </c>
      <c r="E53" s="61"/>
      <c r="F53" s="59"/>
      <c r="G53" s="126">
        <f>SUM(G33:G52)</f>
        <v>97276.45800000001</v>
      </c>
      <c r="H53" s="126"/>
      <c r="I53" s="126">
        <f>SUM(I33:I52)</f>
        <v>101555.55299999999</v>
      </c>
      <c r="J53" s="61"/>
      <c r="K53" s="59"/>
      <c r="L53" s="140">
        <f>SUM(L33:L52)</f>
        <v>3000005.9647200005</v>
      </c>
      <c r="M53" s="140">
        <f>SUM(M33:M52)</f>
        <v>3154315.4761799993</v>
      </c>
      <c r="N53" s="63"/>
    </row>
    <row r="55" ht="15.75" thickBot="1"/>
    <row r="56" spans="1:14" ht="48.75" thickBot="1">
      <c r="A56" s="64" t="s">
        <v>77</v>
      </c>
      <c r="B56" s="91" t="s">
        <v>78</v>
      </c>
      <c r="C56" s="71"/>
      <c r="D56" s="142" t="s">
        <v>81</v>
      </c>
      <c r="E56" s="146"/>
      <c r="F56" s="68" t="s">
        <v>79</v>
      </c>
      <c r="G56" s="64" t="s">
        <v>82</v>
      </c>
      <c r="H56" s="71" t="s">
        <v>85</v>
      </c>
      <c r="I56" s="64" t="s">
        <v>83</v>
      </c>
      <c r="J56" s="64" t="s">
        <v>80</v>
      </c>
      <c r="K56" s="64" t="s">
        <v>6</v>
      </c>
      <c r="L56" s="64" t="s">
        <v>83</v>
      </c>
      <c r="M56" s="64" t="s">
        <v>84</v>
      </c>
      <c r="N56" s="64" t="s">
        <v>74</v>
      </c>
    </row>
    <row r="57" spans="1:14" ht="15.75" thickBot="1">
      <c r="A57" s="93"/>
      <c r="B57" s="94"/>
      <c r="C57" s="94"/>
      <c r="D57" s="69"/>
      <c r="E57" s="48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5.75" thickBot="1">
      <c r="A58" s="28" t="s">
        <v>76</v>
      </c>
      <c r="B58" s="66"/>
      <c r="C58" s="66"/>
      <c r="D58" s="66"/>
      <c r="E58" s="58"/>
      <c r="F58" s="66"/>
      <c r="G58" s="66"/>
      <c r="H58" s="66"/>
      <c r="I58" s="66"/>
      <c r="J58" s="66"/>
      <c r="K58" s="66"/>
      <c r="L58" s="66"/>
      <c r="M58" s="66"/>
      <c r="N58" s="67"/>
    </row>
    <row r="59" spans="1:14" ht="15.75" thickBot="1">
      <c r="A59" s="103"/>
      <c r="B59" s="92"/>
      <c r="C59" s="92"/>
      <c r="D59" s="100"/>
      <c r="E59" s="101"/>
      <c r="F59" s="104"/>
      <c r="G59" s="105"/>
      <c r="H59" s="102"/>
      <c r="I59" s="102"/>
      <c r="J59" s="106"/>
      <c r="K59" s="106"/>
      <c r="L59" s="107"/>
      <c r="M59" s="107"/>
      <c r="N59" s="108"/>
    </row>
    <row r="60" spans="1:14" ht="15.75" thickBot="1">
      <c r="A60" s="82" t="s">
        <v>90</v>
      </c>
      <c r="B60" s="149" t="s">
        <v>91</v>
      </c>
      <c r="C60" s="150"/>
      <c r="D60" s="147">
        <f>10000000-G27-L53</f>
        <v>1000025.0352799995</v>
      </c>
      <c r="E60" s="148"/>
      <c r="F60" s="96">
        <v>37305</v>
      </c>
      <c r="G60" s="97">
        <f>E11</f>
        <v>30.84</v>
      </c>
      <c r="H60" s="109">
        <v>21</v>
      </c>
      <c r="I60" s="110">
        <f>D60/G60</f>
        <v>32426.233309987012</v>
      </c>
      <c r="J60" s="98">
        <v>0.02</v>
      </c>
      <c r="K60" s="99">
        <f>E12</f>
        <v>31.06</v>
      </c>
      <c r="L60" s="110">
        <f>I60+(I60*J60/360*H60)</f>
        <v>32464.06391551533</v>
      </c>
      <c r="M60" s="128">
        <f>L60*E12</f>
        <v>1008333.8252159061</v>
      </c>
      <c r="N60" s="111">
        <f>(M60-D60)/D60</f>
        <v>0.008308581928231678</v>
      </c>
    </row>
    <row r="61" ht="15.75" thickBot="1"/>
    <row r="62" spans="1:14" ht="51" customHeight="1" thickBot="1">
      <c r="A62" s="57"/>
      <c r="B62" s="116"/>
      <c r="C62" s="117"/>
      <c r="D62" s="142" t="s">
        <v>87</v>
      </c>
      <c r="E62" s="143"/>
      <c r="F62" s="142" t="s">
        <v>88</v>
      </c>
      <c r="G62" s="143"/>
      <c r="H62" s="142" t="s">
        <v>74</v>
      </c>
      <c r="I62" s="143"/>
      <c r="J62" s="115"/>
      <c r="K62" s="115"/>
      <c r="L62" s="115"/>
      <c r="M62" s="115"/>
      <c r="N62" s="115"/>
    </row>
    <row r="63" spans="1:14" ht="16.5" thickBot="1">
      <c r="A63" s="118" t="s">
        <v>86</v>
      </c>
      <c r="B63" s="116"/>
      <c r="C63" s="117"/>
      <c r="D63" s="151">
        <f>G27+L53+D60</f>
        <v>10000000</v>
      </c>
      <c r="E63" s="152"/>
      <c r="F63" s="153">
        <f>M27+M53+M60</f>
        <v>10162618.301395904</v>
      </c>
      <c r="G63" s="154"/>
      <c r="H63" s="144">
        <f>(F63-D63)/D63</f>
        <v>0.016261830139590427</v>
      </c>
      <c r="I63" s="145"/>
      <c r="J63" s="115"/>
      <c r="K63" s="115"/>
      <c r="L63" s="115"/>
      <c r="M63" s="115"/>
      <c r="N63" s="115"/>
    </row>
  </sheetData>
  <mergeCells count="9">
    <mergeCell ref="H62:I62"/>
    <mergeCell ref="H63:I63"/>
    <mergeCell ref="D56:E56"/>
    <mergeCell ref="D60:E60"/>
    <mergeCell ref="B60:C60"/>
    <mergeCell ref="D63:E63"/>
    <mergeCell ref="F63:G63"/>
    <mergeCell ref="D62:E62"/>
    <mergeCell ref="F62:G62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E51">
      <selection activeCell="N64" sqref="N64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9" max="9" width="9.8984375" style="0" bestFit="1" customWidth="1"/>
    <col min="10" max="10" width="6.296875" style="0" customWidth="1"/>
    <col min="11" max="11" width="7" style="0" customWidth="1"/>
    <col min="12" max="12" width="9.8984375" style="0" bestFit="1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95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37333</v>
      </c>
      <c r="B12" s="11"/>
      <c r="C12" s="11"/>
      <c r="D12" s="12"/>
      <c r="E12" s="13">
        <v>31.11</v>
      </c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/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/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/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72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100</v>
      </c>
      <c r="I21" s="129">
        <f>D21*H21</f>
        <v>5000000</v>
      </c>
      <c r="J21" s="119">
        <f>(I21-G21)/G21</f>
        <v>0</v>
      </c>
      <c r="K21" s="43">
        <v>1</v>
      </c>
      <c r="L21" s="134">
        <f>G21*K21</f>
        <v>5000000</v>
      </c>
      <c r="M21" s="134">
        <f>I21*K21</f>
        <v>5000000</v>
      </c>
      <c r="N21" s="112">
        <f>(M21-L21)/L21</f>
        <v>0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127">
        <v>1003</v>
      </c>
      <c r="I22" s="130">
        <f>D22*H22</f>
        <v>717145</v>
      </c>
      <c r="J22" s="120">
        <f>(I22-G22)/G22</f>
        <v>0</v>
      </c>
      <c r="K22" s="24">
        <v>1</v>
      </c>
      <c r="L22" s="135">
        <f>G22*K22</f>
        <v>717145</v>
      </c>
      <c r="M22" s="135">
        <f>I22*K22</f>
        <v>717145</v>
      </c>
      <c r="N22" s="113">
        <f>(M22-L22)/L22</f>
        <v>0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102</v>
      </c>
      <c r="I23" s="130">
        <f>D23*H23</f>
        <v>82824</v>
      </c>
      <c r="J23" s="120">
        <f>(I23-G23)/G23</f>
        <v>0</v>
      </c>
      <c r="K23" s="24">
        <v>1</v>
      </c>
      <c r="L23" s="135">
        <f>G23*K23</f>
        <v>82824</v>
      </c>
      <c r="M23" s="135">
        <f>I23*K23</f>
        <v>82824</v>
      </c>
      <c r="N23" s="113">
        <f>(M23-L23)/L23</f>
        <v>0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100</v>
      </c>
      <c r="I24" s="130">
        <f>D24*H24</f>
        <v>100000</v>
      </c>
      <c r="J24" s="120">
        <f>(I24-G24)/G24</f>
        <v>0</v>
      </c>
      <c r="K24" s="24">
        <v>1</v>
      </c>
      <c r="L24" s="135">
        <f>G24*K24</f>
        <v>100000</v>
      </c>
      <c r="M24" s="135">
        <f>I24*K24</f>
        <v>100000</v>
      </c>
      <c r="N24" s="113">
        <f>(M24-L24)/L24</f>
        <v>0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100</v>
      </c>
      <c r="I25" s="131">
        <f>D25*H25</f>
        <v>100000</v>
      </c>
      <c r="J25" s="121">
        <f>(I25-G25)/G25</f>
        <v>0</v>
      </c>
      <c r="K25" s="70">
        <v>1</v>
      </c>
      <c r="L25" s="136">
        <f>G25*K25</f>
        <v>100000</v>
      </c>
      <c r="M25" s="136">
        <f>I25*K25</f>
        <v>100000</v>
      </c>
      <c r="N25" s="114">
        <f>(M25-L25)/L25</f>
        <v>0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132"/>
      <c r="J26" s="78"/>
      <c r="K26" s="78"/>
      <c r="L26" s="137"/>
      <c r="M26" s="137"/>
      <c r="N26" s="80"/>
    </row>
    <row r="27" spans="1:14" ht="15.75" thickBot="1">
      <c r="A27" s="141" t="s">
        <v>93</v>
      </c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133">
        <f>SUM(I21:I26)</f>
        <v>5999969</v>
      </c>
      <c r="J27" s="87"/>
      <c r="K27" s="88"/>
      <c r="L27" s="138">
        <f>SUM(L21:L26)</f>
        <v>5999969</v>
      </c>
      <c r="M27" s="138">
        <f>SUM(M21:M26)</f>
        <v>5999969</v>
      </c>
      <c r="N27" s="90"/>
    </row>
    <row r="28" ht="15.75" thickBot="1"/>
    <row r="29" spans="1:14" ht="72.75" thickBot="1">
      <c r="A29" s="64" t="s">
        <v>0</v>
      </c>
      <c r="B29" s="64" t="s">
        <v>58</v>
      </c>
      <c r="C29" s="64" t="s">
        <v>59</v>
      </c>
      <c r="D29" s="64" t="s">
        <v>1</v>
      </c>
      <c r="E29" s="64" t="s">
        <v>9</v>
      </c>
      <c r="F29" s="64" t="s">
        <v>8</v>
      </c>
      <c r="G29" s="64" t="s">
        <v>2</v>
      </c>
      <c r="H29" s="64" t="s">
        <v>5</v>
      </c>
      <c r="I29" s="64" t="s">
        <v>3</v>
      </c>
      <c r="J29" s="64" t="s">
        <v>4</v>
      </c>
      <c r="K29" s="64" t="s">
        <v>6</v>
      </c>
      <c r="L29" s="64" t="s">
        <v>10</v>
      </c>
      <c r="M29" s="64" t="s">
        <v>11</v>
      </c>
      <c r="N29" s="64" t="s">
        <v>7</v>
      </c>
    </row>
    <row r="30" ht="15.75" thickBot="1"/>
    <row r="31" spans="1:14" ht="15.75" thickBot="1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.75" thickBot="1">
      <c r="A32" s="29"/>
      <c r="B32" s="30"/>
      <c r="C32" s="30"/>
      <c r="D32" s="31"/>
      <c r="E32" s="32"/>
      <c r="F32" s="33"/>
      <c r="G32" s="34"/>
      <c r="H32" s="34"/>
      <c r="I32" s="34"/>
      <c r="J32" s="35"/>
      <c r="K32" s="35"/>
      <c r="L32" s="36"/>
      <c r="M32" s="36"/>
      <c r="N32" s="37"/>
    </row>
    <row r="33" spans="1:14" ht="15">
      <c r="A33" s="38" t="s">
        <v>34</v>
      </c>
      <c r="B33" s="39" t="s">
        <v>15</v>
      </c>
      <c r="C33" s="39" t="s">
        <v>29</v>
      </c>
      <c r="D33" s="39">
        <v>100</v>
      </c>
      <c r="E33" s="40">
        <v>37305</v>
      </c>
      <c r="F33" s="41">
        <v>26.2</v>
      </c>
      <c r="G33" s="122">
        <f aca="true" t="shared" si="0" ref="G33:G51">D33*F33</f>
        <v>2620</v>
      </c>
      <c r="H33" s="122">
        <v>34</v>
      </c>
      <c r="I33" s="122">
        <f aca="true" t="shared" si="1" ref="I33:I51">D33*H33</f>
        <v>3400</v>
      </c>
      <c r="J33" s="119">
        <f aca="true" t="shared" si="2" ref="J33:J51">(I33-G33)/G33</f>
        <v>0.29770992366412213</v>
      </c>
      <c r="K33" s="43">
        <f aca="true" t="shared" si="3" ref="K33:K51">$E$12</f>
        <v>31.11</v>
      </c>
      <c r="L33" s="155">
        <f>G33*$E$11</f>
        <v>80800.8</v>
      </c>
      <c r="M33" s="134">
        <f aca="true" t="shared" si="4" ref="M33:M51">I33*K33</f>
        <v>105774</v>
      </c>
      <c r="N33" s="112">
        <f aca="true" t="shared" si="5" ref="N33:N51">(M33-L33)/L33</f>
        <v>0.30907119731487803</v>
      </c>
    </row>
    <row r="34" spans="1:14" ht="15">
      <c r="A34" s="45" t="s">
        <v>19</v>
      </c>
      <c r="B34" s="20" t="s">
        <v>15</v>
      </c>
      <c r="C34" s="20" t="s">
        <v>20</v>
      </c>
      <c r="D34" s="20">
        <v>100</v>
      </c>
      <c r="E34" s="21">
        <v>37305</v>
      </c>
      <c r="F34" s="22">
        <v>1.72</v>
      </c>
      <c r="G34" s="123">
        <f t="shared" si="0"/>
        <v>172</v>
      </c>
      <c r="H34" s="123">
        <v>1.6</v>
      </c>
      <c r="I34" s="123">
        <f t="shared" si="1"/>
        <v>160</v>
      </c>
      <c r="J34" s="120">
        <f t="shared" si="2"/>
        <v>-0.06976744186046512</v>
      </c>
      <c r="K34" s="24">
        <f t="shared" si="3"/>
        <v>31.11</v>
      </c>
      <c r="L34" s="135">
        <f aca="true" t="shared" si="6" ref="L34:L51">G34*$E$11</f>
        <v>5304.48</v>
      </c>
      <c r="M34" s="135">
        <f t="shared" si="4"/>
        <v>4977.6</v>
      </c>
      <c r="N34" s="113">
        <f t="shared" si="5"/>
        <v>-0.061623382499321186</v>
      </c>
    </row>
    <row r="35" spans="1:14" ht="15">
      <c r="A35" s="45" t="s">
        <v>46</v>
      </c>
      <c r="B35" s="20" t="s">
        <v>15</v>
      </c>
      <c r="C35" s="20" t="s">
        <v>26</v>
      </c>
      <c r="D35" s="20">
        <v>100</v>
      </c>
      <c r="E35" s="21">
        <v>37305</v>
      </c>
      <c r="F35" s="22">
        <v>0.0805</v>
      </c>
      <c r="G35" s="123">
        <f t="shared" si="0"/>
        <v>8.05</v>
      </c>
      <c r="H35" s="123">
        <v>0.0752</v>
      </c>
      <c r="I35" s="123">
        <f t="shared" si="1"/>
        <v>7.5200000000000005</v>
      </c>
      <c r="J35" s="120">
        <f t="shared" si="2"/>
        <v>-0.06583850931677021</v>
      </c>
      <c r="K35" s="24">
        <f t="shared" si="3"/>
        <v>31.11</v>
      </c>
      <c r="L35" s="135">
        <f t="shared" si="6"/>
        <v>248.26200000000003</v>
      </c>
      <c r="M35" s="135">
        <f t="shared" si="4"/>
        <v>233.9472</v>
      </c>
      <c r="N35" s="113">
        <f t="shared" si="5"/>
        <v>-0.057660052686275054</v>
      </c>
    </row>
    <row r="36" spans="1:14" ht="15">
      <c r="A36" s="45" t="s">
        <v>41</v>
      </c>
      <c r="B36" s="20" t="s">
        <v>16</v>
      </c>
      <c r="C36" s="20" t="s">
        <v>48</v>
      </c>
      <c r="D36" s="20">
        <v>100</v>
      </c>
      <c r="E36" s="21">
        <v>37305</v>
      </c>
      <c r="F36" s="22">
        <v>0.28</v>
      </c>
      <c r="G36" s="123">
        <f t="shared" si="0"/>
        <v>28.000000000000004</v>
      </c>
      <c r="H36" s="123">
        <v>0.275</v>
      </c>
      <c r="I36" s="123">
        <f t="shared" si="1"/>
        <v>27.500000000000004</v>
      </c>
      <c r="J36" s="120">
        <f t="shared" si="2"/>
        <v>-0.017857142857142856</v>
      </c>
      <c r="K36" s="24">
        <f t="shared" si="3"/>
        <v>31.11</v>
      </c>
      <c r="L36" s="135">
        <f t="shared" si="6"/>
        <v>863.5200000000001</v>
      </c>
      <c r="M36" s="135">
        <f t="shared" si="4"/>
        <v>855.5250000000001</v>
      </c>
      <c r="N36" s="113">
        <f t="shared" si="5"/>
        <v>-0.00925861589772096</v>
      </c>
    </row>
    <row r="37" spans="1:14" ht="15">
      <c r="A37" s="45" t="s">
        <v>30</v>
      </c>
      <c r="B37" s="20" t="s">
        <v>15</v>
      </c>
      <c r="C37" s="20" t="s">
        <v>36</v>
      </c>
      <c r="D37" s="20">
        <v>100</v>
      </c>
      <c r="E37" s="21">
        <v>37305</v>
      </c>
      <c r="F37" s="22">
        <v>12.82</v>
      </c>
      <c r="G37" s="123">
        <f t="shared" si="0"/>
        <v>1282</v>
      </c>
      <c r="H37" s="123">
        <v>13.85</v>
      </c>
      <c r="I37" s="123">
        <f t="shared" si="1"/>
        <v>1385</v>
      </c>
      <c r="J37" s="120">
        <f t="shared" si="2"/>
        <v>0.08034321372854915</v>
      </c>
      <c r="K37" s="24">
        <f t="shared" si="3"/>
        <v>31.11</v>
      </c>
      <c r="L37" s="135">
        <f t="shared" si="6"/>
        <v>39536.88</v>
      </c>
      <c r="M37" s="135">
        <f t="shared" si="4"/>
        <v>43087.35</v>
      </c>
      <c r="N37" s="113">
        <f t="shared" si="5"/>
        <v>0.08980147143628939</v>
      </c>
    </row>
    <row r="38" spans="1:14" ht="15">
      <c r="A38" s="45" t="s">
        <v>42</v>
      </c>
      <c r="B38" s="20" t="s">
        <v>15</v>
      </c>
      <c r="C38" s="20" t="s">
        <v>49</v>
      </c>
      <c r="D38" s="20">
        <v>100</v>
      </c>
      <c r="E38" s="21">
        <v>37305</v>
      </c>
      <c r="F38" s="22">
        <v>5.5</v>
      </c>
      <c r="G38" s="123">
        <f t="shared" si="0"/>
        <v>550</v>
      </c>
      <c r="H38" s="123">
        <v>5.15</v>
      </c>
      <c r="I38" s="123">
        <f t="shared" si="1"/>
        <v>515</v>
      </c>
      <c r="J38" s="120">
        <f t="shared" si="2"/>
        <v>-0.06363636363636363</v>
      </c>
      <c r="K38" s="24">
        <f t="shared" si="3"/>
        <v>31.11</v>
      </c>
      <c r="L38" s="135">
        <f t="shared" si="6"/>
        <v>16962</v>
      </c>
      <c r="M38" s="135">
        <f t="shared" si="4"/>
        <v>16021.65</v>
      </c>
      <c r="N38" s="113">
        <f t="shared" si="5"/>
        <v>-0.0554386275203396</v>
      </c>
    </row>
    <row r="39" spans="1:14" ht="15">
      <c r="A39" s="45" t="s">
        <v>39</v>
      </c>
      <c r="B39" s="20" t="s">
        <v>16</v>
      </c>
      <c r="C39" s="20" t="s">
        <v>18</v>
      </c>
      <c r="D39" s="20">
        <v>100</v>
      </c>
      <c r="E39" s="21">
        <v>37305</v>
      </c>
      <c r="F39" s="22">
        <v>3.4</v>
      </c>
      <c r="G39" s="123">
        <f t="shared" si="0"/>
        <v>340</v>
      </c>
      <c r="H39" s="123">
        <v>3.15</v>
      </c>
      <c r="I39" s="123">
        <f t="shared" si="1"/>
        <v>315</v>
      </c>
      <c r="J39" s="120">
        <f t="shared" si="2"/>
        <v>-0.07352941176470588</v>
      </c>
      <c r="K39" s="24">
        <f t="shared" si="3"/>
        <v>31.11</v>
      </c>
      <c r="L39" s="135">
        <f t="shared" si="6"/>
        <v>10485.6</v>
      </c>
      <c r="M39" s="135">
        <f t="shared" si="4"/>
        <v>9799.65</v>
      </c>
      <c r="N39" s="113">
        <f t="shared" si="5"/>
        <v>-0.06541828793774326</v>
      </c>
    </row>
    <row r="40" spans="1:14" ht="15">
      <c r="A40" s="45" t="s">
        <v>43</v>
      </c>
      <c r="B40" s="20" t="s">
        <v>16</v>
      </c>
      <c r="C40" s="20" t="s">
        <v>50</v>
      </c>
      <c r="D40" s="20">
        <v>1000</v>
      </c>
      <c r="E40" s="21">
        <v>37305</v>
      </c>
      <c r="F40" s="22">
        <v>18.5</v>
      </c>
      <c r="G40" s="123">
        <f t="shared" si="0"/>
        <v>18500</v>
      </c>
      <c r="H40" s="123">
        <v>18.5</v>
      </c>
      <c r="I40" s="123">
        <f t="shared" si="1"/>
        <v>18500</v>
      </c>
      <c r="J40" s="120">
        <f t="shared" si="2"/>
        <v>0</v>
      </c>
      <c r="K40" s="24">
        <f t="shared" si="3"/>
        <v>31.11</v>
      </c>
      <c r="L40" s="135">
        <f t="shared" si="6"/>
        <v>570540</v>
      </c>
      <c r="M40" s="135">
        <f t="shared" si="4"/>
        <v>575535</v>
      </c>
      <c r="N40" s="113">
        <f t="shared" si="5"/>
        <v>0.008754863813229572</v>
      </c>
    </row>
    <row r="41" spans="1:14" ht="15">
      <c r="A41" s="45" t="s">
        <v>43</v>
      </c>
      <c r="B41" s="20" t="s">
        <v>15</v>
      </c>
      <c r="C41" s="20" t="s">
        <v>53</v>
      </c>
      <c r="D41" s="20">
        <v>400</v>
      </c>
      <c r="E41" s="21">
        <v>37305</v>
      </c>
      <c r="F41" s="22">
        <v>18</v>
      </c>
      <c r="G41" s="123">
        <f t="shared" si="0"/>
        <v>7200</v>
      </c>
      <c r="H41" s="123">
        <v>18</v>
      </c>
      <c r="I41" s="123">
        <f t="shared" si="1"/>
        <v>7200</v>
      </c>
      <c r="J41" s="120">
        <f t="shared" si="2"/>
        <v>0</v>
      </c>
      <c r="K41" s="24">
        <f t="shared" si="3"/>
        <v>31.11</v>
      </c>
      <c r="L41" s="135">
        <f t="shared" si="6"/>
        <v>222048</v>
      </c>
      <c r="M41" s="135">
        <f t="shared" si="4"/>
        <v>223992</v>
      </c>
      <c r="N41" s="113">
        <f t="shared" si="5"/>
        <v>0.008754863813229572</v>
      </c>
    </row>
    <row r="42" spans="1:14" ht="15">
      <c r="A42" s="45" t="s">
        <v>44</v>
      </c>
      <c r="B42" s="20" t="s">
        <v>15</v>
      </c>
      <c r="C42" s="20" t="s">
        <v>51</v>
      </c>
      <c r="D42" s="20">
        <v>202</v>
      </c>
      <c r="E42" s="21">
        <v>37305</v>
      </c>
      <c r="F42" s="22">
        <v>0.125</v>
      </c>
      <c r="G42" s="123">
        <f t="shared" si="0"/>
        <v>25.25</v>
      </c>
      <c r="H42" s="123">
        <v>0.118</v>
      </c>
      <c r="I42" s="123">
        <f t="shared" si="1"/>
        <v>23.836</v>
      </c>
      <c r="J42" s="120">
        <f t="shared" si="2"/>
        <v>-0.05600000000000006</v>
      </c>
      <c r="K42" s="24">
        <f t="shared" si="3"/>
        <v>31.11</v>
      </c>
      <c r="L42" s="135">
        <f t="shared" si="6"/>
        <v>778.71</v>
      </c>
      <c r="M42" s="135">
        <f t="shared" si="4"/>
        <v>741.5379599999999</v>
      </c>
      <c r="N42" s="113">
        <f t="shared" si="5"/>
        <v>-0.04773540856031148</v>
      </c>
    </row>
    <row r="43" spans="1:14" ht="24">
      <c r="A43" s="46" t="s">
        <v>45</v>
      </c>
      <c r="B43" s="20" t="s">
        <v>15</v>
      </c>
      <c r="C43" s="20" t="s">
        <v>52</v>
      </c>
      <c r="D43" s="20">
        <v>452</v>
      </c>
      <c r="E43" s="21">
        <v>37305</v>
      </c>
      <c r="F43" s="22">
        <v>29</v>
      </c>
      <c r="G43" s="123">
        <f t="shared" si="0"/>
        <v>13108</v>
      </c>
      <c r="H43" s="123">
        <v>29</v>
      </c>
      <c r="I43" s="123">
        <f t="shared" si="1"/>
        <v>13108</v>
      </c>
      <c r="J43" s="120">
        <f t="shared" si="2"/>
        <v>0</v>
      </c>
      <c r="K43" s="24">
        <f t="shared" si="3"/>
        <v>31.11</v>
      </c>
      <c r="L43" s="135">
        <f t="shared" si="6"/>
        <v>404250.72</v>
      </c>
      <c r="M43" s="135">
        <f t="shared" si="4"/>
        <v>407789.88</v>
      </c>
      <c r="N43" s="113">
        <f t="shared" si="5"/>
        <v>0.008754863813229654</v>
      </c>
    </row>
    <row r="44" spans="1:14" ht="15">
      <c r="A44" s="45" t="s">
        <v>33</v>
      </c>
      <c r="B44" s="20" t="s">
        <v>15</v>
      </c>
      <c r="C44" s="20" t="s">
        <v>37</v>
      </c>
      <c r="D44" s="20">
        <v>915</v>
      </c>
      <c r="E44" s="21">
        <v>37305</v>
      </c>
      <c r="F44" s="22">
        <v>53.7</v>
      </c>
      <c r="G44" s="123">
        <f t="shared" si="0"/>
        <v>49135.5</v>
      </c>
      <c r="H44" s="123">
        <v>63</v>
      </c>
      <c r="I44" s="123">
        <f t="shared" si="1"/>
        <v>57645</v>
      </c>
      <c r="J44" s="120">
        <f t="shared" si="2"/>
        <v>0.17318435754189945</v>
      </c>
      <c r="K44" s="24">
        <f t="shared" si="3"/>
        <v>31.11</v>
      </c>
      <c r="L44" s="135">
        <f t="shared" si="6"/>
        <v>1515338.82</v>
      </c>
      <c r="M44" s="135">
        <f t="shared" si="4"/>
        <v>1793335.95</v>
      </c>
      <c r="N44" s="113">
        <f t="shared" si="5"/>
        <v>0.18345542681998991</v>
      </c>
    </row>
    <row r="45" spans="1:14" ht="15">
      <c r="A45" s="45" t="s">
        <v>31</v>
      </c>
      <c r="B45" s="20" t="s">
        <v>15</v>
      </c>
      <c r="C45" s="20" t="s">
        <v>27</v>
      </c>
      <c r="D45" s="20">
        <v>100</v>
      </c>
      <c r="E45" s="21">
        <v>37305</v>
      </c>
      <c r="F45" s="22">
        <v>0.333</v>
      </c>
      <c r="G45" s="123">
        <f t="shared" si="0"/>
        <v>33.300000000000004</v>
      </c>
      <c r="H45" s="123">
        <v>0.39</v>
      </c>
      <c r="I45" s="123">
        <f t="shared" si="1"/>
        <v>39</v>
      </c>
      <c r="J45" s="120">
        <f t="shared" si="2"/>
        <v>0.17117117117117103</v>
      </c>
      <c r="K45" s="24">
        <f t="shared" si="3"/>
        <v>31.11</v>
      </c>
      <c r="L45" s="135">
        <f t="shared" si="6"/>
        <v>1026.9720000000002</v>
      </c>
      <c r="M45" s="135">
        <f t="shared" si="4"/>
        <v>1213.29</v>
      </c>
      <c r="N45" s="113">
        <f t="shared" si="5"/>
        <v>0.18142461527675507</v>
      </c>
    </row>
    <row r="46" spans="1:14" ht="15">
      <c r="A46" s="45" t="s">
        <v>31</v>
      </c>
      <c r="B46" s="20" t="s">
        <v>16</v>
      </c>
      <c r="C46" s="20" t="s">
        <v>28</v>
      </c>
      <c r="D46" s="20">
        <v>300</v>
      </c>
      <c r="E46" s="21">
        <v>37305</v>
      </c>
      <c r="F46" s="22">
        <v>0.222</v>
      </c>
      <c r="G46" s="123">
        <f t="shared" si="0"/>
        <v>66.6</v>
      </c>
      <c r="H46" s="123">
        <v>0.236</v>
      </c>
      <c r="I46" s="123">
        <f t="shared" si="1"/>
        <v>70.8</v>
      </c>
      <c r="J46" s="120">
        <f t="shared" si="2"/>
        <v>0.06306306306306311</v>
      </c>
      <c r="K46" s="24">
        <f t="shared" si="3"/>
        <v>31.11</v>
      </c>
      <c r="L46" s="135">
        <f t="shared" si="6"/>
        <v>2053.944</v>
      </c>
      <c r="M46" s="135">
        <f t="shared" si="4"/>
        <v>2202.5879999999997</v>
      </c>
      <c r="N46" s="113">
        <f t="shared" si="5"/>
        <v>0.07237003540505475</v>
      </c>
    </row>
    <row r="47" spans="1:14" ht="15">
      <c r="A47" s="45" t="s">
        <v>32</v>
      </c>
      <c r="B47" s="20" t="s">
        <v>15</v>
      </c>
      <c r="C47" s="20" t="s">
        <v>21</v>
      </c>
      <c r="D47" s="20">
        <v>150</v>
      </c>
      <c r="E47" s="21">
        <v>37305</v>
      </c>
      <c r="F47" s="22">
        <v>0.5285</v>
      </c>
      <c r="G47" s="123">
        <f t="shared" si="0"/>
        <v>79.27499999999999</v>
      </c>
      <c r="H47" s="123">
        <v>0.624</v>
      </c>
      <c r="I47" s="123">
        <f t="shared" si="1"/>
        <v>93.6</v>
      </c>
      <c r="J47" s="120">
        <f t="shared" si="2"/>
        <v>0.18070009460737943</v>
      </c>
      <c r="K47" s="24">
        <f t="shared" si="3"/>
        <v>31.11</v>
      </c>
      <c r="L47" s="135">
        <f t="shared" si="6"/>
        <v>2444.841</v>
      </c>
      <c r="M47" s="135">
        <f t="shared" si="4"/>
        <v>2911.8959999999997</v>
      </c>
      <c r="N47" s="113">
        <f t="shared" si="5"/>
        <v>0.1910369631399342</v>
      </c>
    </row>
    <row r="48" spans="1:14" ht="15">
      <c r="A48" s="45" t="s">
        <v>38</v>
      </c>
      <c r="B48" s="20" t="s">
        <v>15</v>
      </c>
      <c r="C48" s="20" t="s">
        <v>17</v>
      </c>
      <c r="D48" s="20">
        <v>172</v>
      </c>
      <c r="E48" s="21">
        <v>37305</v>
      </c>
      <c r="F48" s="22">
        <v>7.3</v>
      </c>
      <c r="G48" s="123">
        <f t="shared" si="0"/>
        <v>1255.6</v>
      </c>
      <c r="H48" s="123">
        <v>7.1</v>
      </c>
      <c r="I48" s="123">
        <f t="shared" si="1"/>
        <v>1221.2</v>
      </c>
      <c r="J48" s="120">
        <f t="shared" si="2"/>
        <v>-0.027397260273972497</v>
      </c>
      <c r="K48" s="24">
        <f t="shared" si="3"/>
        <v>31.11</v>
      </c>
      <c r="L48" s="135">
        <f t="shared" si="6"/>
        <v>38722.704</v>
      </c>
      <c r="M48" s="135">
        <f t="shared" si="4"/>
        <v>37991.532</v>
      </c>
      <c r="N48" s="113">
        <f t="shared" si="5"/>
        <v>-0.018882255743297233</v>
      </c>
    </row>
    <row r="49" spans="1:14" ht="15">
      <c r="A49" s="45" t="s">
        <v>22</v>
      </c>
      <c r="B49" s="20" t="s">
        <v>15</v>
      </c>
      <c r="C49" s="20" t="s">
        <v>23</v>
      </c>
      <c r="D49" s="20">
        <v>500</v>
      </c>
      <c r="E49" s="21">
        <v>37305</v>
      </c>
      <c r="F49" s="22">
        <v>0.36</v>
      </c>
      <c r="G49" s="123">
        <f t="shared" si="0"/>
        <v>180</v>
      </c>
      <c r="H49" s="123">
        <v>0.3</v>
      </c>
      <c r="I49" s="123">
        <f t="shared" si="1"/>
        <v>150</v>
      </c>
      <c r="J49" s="120">
        <f t="shared" si="2"/>
        <v>-0.16666666666666666</v>
      </c>
      <c r="K49" s="24">
        <f t="shared" si="3"/>
        <v>31.11</v>
      </c>
      <c r="L49" s="135">
        <f t="shared" si="6"/>
        <v>5551.2</v>
      </c>
      <c r="M49" s="135">
        <f t="shared" si="4"/>
        <v>4666.5</v>
      </c>
      <c r="N49" s="113">
        <f t="shared" si="5"/>
        <v>-0.15937094682230865</v>
      </c>
    </row>
    <row r="50" spans="1:14" ht="24">
      <c r="A50" s="46" t="s">
        <v>40</v>
      </c>
      <c r="B50" s="20" t="s">
        <v>15</v>
      </c>
      <c r="C50" s="20" t="s">
        <v>47</v>
      </c>
      <c r="D50" s="20">
        <v>97</v>
      </c>
      <c r="E50" s="21">
        <v>37305</v>
      </c>
      <c r="F50" s="22">
        <v>0.339</v>
      </c>
      <c r="G50" s="123">
        <f t="shared" si="0"/>
        <v>32.883</v>
      </c>
      <c r="H50" s="123">
        <v>0.325</v>
      </c>
      <c r="I50" s="123">
        <f t="shared" si="1"/>
        <v>31.525000000000002</v>
      </c>
      <c r="J50" s="120">
        <f t="shared" si="2"/>
        <v>-0.04129793510324485</v>
      </c>
      <c r="K50" s="24">
        <f t="shared" si="3"/>
        <v>31.11</v>
      </c>
      <c r="L50" s="135">
        <f t="shared" si="6"/>
        <v>1014.1117200000001</v>
      </c>
      <c r="M50" s="135">
        <f t="shared" si="4"/>
        <v>980.74275</v>
      </c>
      <c r="N50" s="113">
        <f t="shared" si="5"/>
        <v>-0.03290462908761187</v>
      </c>
    </row>
    <row r="51" spans="1:14" ht="15.75" thickBot="1">
      <c r="A51" s="50" t="s">
        <v>24</v>
      </c>
      <c r="B51" s="51" t="s">
        <v>15</v>
      </c>
      <c r="C51" s="51" t="s">
        <v>25</v>
      </c>
      <c r="D51" s="51">
        <v>400</v>
      </c>
      <c r="E51" s="52">
        <v>37305</v>
      </c>
      <c r="F51" s="53">
        <v>6.65</v>
      </c>
      <c r="G51" s="124">
        <f t="shared" si="0"/>
        <v>2660</v>
      </c>
      <c r="H51" s="124">
        <v>8.1</v>
      </c>
      <c r="I51" s="124">
        <f t="shared" si="1"/>
        <v>3240</v>
      </c>
      <c r="J51" s="121">
        <f t="shared" si="2"/>
        <v>0.21804511278195488</v>
      </c>
      <c r="K51" s="55">
        <f t="shared" si="3"/>
        <v>31.11</v>
      </c>
      <c r="L51" s="135">
        <f t="shared" si="6"/>
        <v>82034.4</v>
      </c>
      <c r="M51" s="136">
        <f t="shared" si="4"/>
        <v>100796.4</v>
      </c>
      <c r="N51" s="114">
        <f t="shared" si="5"/>
        <v>0.22870893186273078</v>
      </c>
    </row>
    <row r="52" spans="1:14" ht="15.75" thickBot="1">
      <c r="A52" s="47"/>
      <c r="B52" s="48"/>
      <c r="C52" s="48"/>
      <c r="D52" s="48"/>
      <c r="E52" s="48"/>
      <c r="F52" s="48"/>
      <c r="G52" s="125"/>
      <c r="H52" s="125"/>
      <c r="I52" s="125"/>
      <c r="J52" s="48"/>
      <c r="K52" s="48"/>
      <c r="L52" s="139"/>
      <c r="M52" s="139"/>
      <c r="N52" s="49"/>
    </row>
    <row r="53" spans="1:14" ht="16.5" thickBot="1">
      <c r="A53" s="57" t="s">
        <v>68</v>
      </c>
      <c r="B53" s="58"/>
      <c r="C53" s="59"/>
      <c r="D53" s="60">
        <f>SUM(D33:D52)</f>
        <v>5388</v>
      </c>
      <c r="E53" s="61"/>
      <c r="F53" s="59"/>
      <c r="G53" s="126">
        <f>SUM(G33:G52)</f>
        <v>97276.45800000001</v>
      </c>
      <c r="H53" s="126"/>
      <c r="I53" s="126">
        <f>SUM(I33:I52)</f>
        <v>107132.981</v>
      </c>
      <c r="J53" s="61"/>
      <c r="K53" s="59"/>
      <c r="L53" s="140">
        <f>SUM(L33:L52)</f>
        <v>3000005.9647200005</v>
      </c>
      <c r="M53" s="140">
        <f>SUM(M33:M52)</f>
        <v>3332907.0389100006</v>
      </c>
      <c r="N53" s="63"/>
    </row>
    <row r="55" ht="15.75" thickBot="1"/>
    <row r="56" spans="1:14" ht="48.75" thickBot="1">
      <c r="A56" s="64" t="s">
        <v>77</v>
      </c>
      <c r="B56" s="91" t="s">
        <v>78</v>
      </c>
      <c r="C56" s="71"/>
      <c r="D56" s="142" t="s">
        <v>81</v>
      </c>
      <c r="E56" s="146"/>
      <c r="F56" s="68" t="s">
        <v>79</v>
      </c>
      <c r="G56" s="64" t="s">
        <v>82</v>
      </c>
      <c r="H56" s="71" t="s">
        <v>85</v>
      </c>
      <c r="I56" s="64" t="s">
        <v>83</v>
      </c>
      <c r="J56" s="64" t="s">
        <v>80</v>
      </c>
      <c r="K56" s="64" t="s">
        <v>6</v>
      </c>
      <c r="L56" s="64" t="s">
        <v>83</v>
      </c>
      <c r="M56" s="64" t="s">
        <v>84</v>
      </c>
      <c r="N56" s="64" t="s">
        <v>74</v>
      </c>
    </row>
    <row r="57" spans="1:14" ht="15.75" thickBot="1">
      <c r="A57" s="93"/>
      <c r="B57" s="94"/>
      <c r="C57" s="94"/>
      <c r="D57" s="69"/>
      <c r="E57" s="48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5.75" thickBot="1">
      <c r="A58" s="28" t="s">
        <v>76</v>
      </c>
      <c r="B58" s="66"/>
      <c r="C58" s="66"/>
      <c r="D58" s="66"/>
      <c r="E58" s="58"/>
      <c r="F58" s="66"/>
      <c r="G58" s="66"/>
      <c r="H58" s="66"/>
      <c r="I58" s="66"/>
      <c r="J58" s="66"/>
      <c r="K58" s="66"/>
      <c r="L58" s="66"/>
      <c r="M58" s="66"/>
      <c r="N58" s="67"/>
    </row>
    <row r="59" spans="1:14" ht="15.75" thickBot="1">
      <c r="A59" s="103"/>
      <c r="B59" s="92"/>
      <c r="C59" s="92"/>
      <c r="D59" s="100"/>
      <c r="E59" s="101"/>
      <c r="F59" s="104"/>
      <c r="G59" s="105"/>
      <c r="H59" s="102"/>
      <c r="I59" s="102"/>
      <c r="J59" s="106"/>
      <c r="K59" s="106"/>
      <c r="L59" s="107"/>
      <c r="M59" s="107"/>
      <c r="N59" s="108"/>
    </row>
    <row r="60" spans="1:14" ht="15.75" thickBot="1">
      <c r="A60" s="82" t="s">
        <v>90</v>
      </c>
      <c r="B60" s="149" t="s">
        <v>91</v>
      </c>
      <c r="C60" s="150"/>
      <c r="D60" s="147">
        <f>10000000-G27-L53</f>
        <v>1000025.0352799995</v>
      </c>
      <c r="E60" s="148"/>
      <c r="F60" s="96">
        <v>37305</v>
      </c>
      <c r="G60" s="97">
        <f>E11</f>
        <v>30.84</v>
      </c>
      <c r="H60" s="109">
        <v>28</v>
      </c>
      <c r="I60" s="110">
        <f>D60/G60</f>
        <v>32426.233309987012</v>
      </c>
      <c r="J60" s="98">
        <v>0.02</v>
      </c>
      <c r="K60" s="99">
        <f>E12</f>
        <v>31.11</v>
      </c>
      <c r="L60" s="110">
        <f>I60+(I60*J60/360*H60)</f>
        <v>32476.674117358103</v>
      </c>
      <c r="M60" s="128">
        <f>L60*E12</f>
        <v>1010349.3317910106</v>
      </c>
      <c r="N60" s="111">
        <f>(M60-D60)/D60</f>
        <v>0.010324038045827879</v>
      </c>
    </row>
    <row r="61" ht="15.75" thickBot="1"/>
    <row r="62" spans="1:14" ht="51" customHeight="1" thickBot="1">
      <c r="A62" s="57"/>
      <c r="B62" s="116"/>
      <c r="C62" s="117"/>
      <c r="D62" s="142" t="s">
        <v>87</v>
      </c>
      <c r="E62" s="143"/>
      <c r="F62" s="142" t="s">
        <v>88</v>
      </c>
      <c r="G62" s="143"/>
      <c r="H62" s="142" t="s">
        <v>74</v>
      </c>
      <c r="I62" s="143"/>
      <c r="J62" s="115"/>
      <c r="K62" s="115"/>
      <c r="L62" s="115"/>
      <c r="M62" s="115"/>
      <c r="N62" s="115"/>
    </row>
    <row r="63" spans="1:14" ht="16.5" thickBot="1">
      <c r="A63" s="118" t="s">
        <v>86</v>
      </c>
      <c r="B63" s="116"/>
      <c r="C63" s="117"/>
      <c r="D63" s="151">
        <f>G27+L53+D60</f>
        <v>10000000</v>
      </c>
      <c r="E63" s="152"/>
      <c r="F63" s="153">
        <f>M27+M53+M60</f>
        <v>10343225.370701011</v>
      </c>
      <c r="G63" s="154"/>
      <c r="H63" s="144">
        <f>(F63-D63)/D63</f>
        <v>0.034322537070101126</v>
      </c>
      <c r="I63" s="145"/>
      <c r="J63" s="115"/>
      <c r="K63" s="115"/>
      <c r="L63" s="115"/>
      <c r="M63" s="115"/>
      <c r="N63" s="115"/>
    </row>
  </sheetData>
  <mergeCells count="9">
    <mergeCell ref="B60:C60"/>
    <mergeCell ref="D63:E63"/>
    <mergeCell ref="F63:G63"/>
    <mergeCell ref="D62:E62"/>
    <mergeCell ref="F62:G62"/>
    <mergeCell ref="H62:I62"/>
    <mergeCell ref="H63:I63"/>
    <mergeCell ref="D56:E56"/>
    <mergeCell ref="D60:E60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52">
      <selection activeCell="A60" sqref="A60"/>
    </sheetView>
  </sheetViews>
  <sheetFormatPr defaultColWidth="8.796875" defaultRowHeight="15"/>
  <cols>
    <col min="1" max="1" width="16.09765625" style="0" customWidth="1"/>
    <col min="2" max="2" width="3.3984375" style="0" customWidth="1"/>
    <col min="3" max="3" width="6.19921875" style="0" customWidth="1"/>
    <col min="4" max="4" width="6.3984375" style="0" customWidth="1"/>
    <col min="5" max="5" width="7" style="0" customWidth="1"/>
    <col min="6" max="6" width="7.796875" style="0" customWidth="1"/>
    <col min="7" max="7" width="8.19921875" style="0" customWidth="1"/>
    <col min="8" max="8" width="6.296875" style="0" customWidth="1"/>
    <col min="9" max="9" width="9.8984375" style="0" bestFit="1" customWidth="1"/>
    <col min="10" max="10" width="6.296875" style="0" customWidth="1"/>
    <col min="11" max="11" width="7" style="0" customWidth="1"/>
    <col min="12" max="12" width="9.8984375" style="0" bestFit="1" customWidth="1"/>
    <col min="13" max="13" width="8.09765625" style="0" customWidth="1"/>
    <col min="14" max="14" width="8.3984375" style="0" customWidth="1"/>
  </cols>
  <sheetData>
    <row r="1" ht="15.75">
      <c r="C1" s="26" t="s">
        <v>55</v>
      </c>
    </row>
    <row r="2" ht="15.75">
      <c r="A2" s="26"/>
    </row>
    <row r="3" ht="15.75">
      <c r="A3" s="27" t="s">
        <v>56</v>
      </c>
    </row>
    <row r="4" ht="15.75">
      <c r="A4" s="27" t="s">
        <v>69</v>
      </c>
    </row>
    <row r="5" ht="15.75">
      <c r="A5" s="27" t="s">
        <v>70</v>
      </c>
    </row>
    <row r="6" ht="15.75">
      <c r="A6" s="27"/>
    </row>
    <row r="7" ht="15.75">
      <c r="A7" s="27" t="s">
        <v>72</v>
      </c>
    </row>
    <row r="8" ht="15.75">
      <c r="A8" s="27" t="s">
        <v>96</v>
      </c>
    </row>
    <row r="9" ht="16.5" thickBot="1">
      <c r="A9" s="27"/>
    </row>
    <row r="10" spans="1:14" ht="15.75" thickBot="1">
      <c r="A10" s="28" t="s">
        <v>12</v>
      </c>
      <c r="B10" s="1"/>
      <c r="C10" s="1"/>
      <c r="D10" s="2"/>
      <c r="E10" s="3" t="s">
        <v>13</v>
      </c>
      <c r="F10" s="3" t="s">
        <v>14</v>
      </c>
      <c r="G10" s="4"/>
      <c r="H10" s="4"/>
      <c r="I10" s="4"/>
      <c r="J10" s="4"/>
      <c r="K10" s="4"/>
      <c r="L10" s="4"/>
      <c r="M10" s="4"/>
      <c r="N10" s="4"/>
    </row>
    <row r="11" spans="1:14" ht="15">
      <c r="A11" s="5">
        <v>37305</v>
      </c>
      <c r="B11" s="6"/>
      <c r="C11" s="6"/>
      <c r="D11" s="7"/>
      <c r="E11" s="8">
        <v>30.84</v>
      </c>
      <c r="F11" s="9"/>
      <c r="G11" s="4"/>
      <c r="H11" s="4"/>
      <c r="I11" s="4"/>
      <c r="J11" s="4"/>
      <c r="K11" s="4"/>
      <c r="L11" s="4"/>
      <c r="M11" s="4"/>
      <c r="N11" s="4"/>
    </row>
    <row r="12" spans="1:14" ht="15">
      <c r="A12" s="10">
        <v>37337</v>
      </c>
      <c r="B12" s="11"/>
      <c r="C12" s="11"/>
      <c r="D12" s="12"/>
      <c r="E12" s="13">
        <v>31.11</v>
      </c>
      <c r="F12" s="14"/>
      <c r="G12" s="4"/>
      <c r="H12" s="4"/>
      <c r="I12" s="4"/>
      <c r="J12" s="4"/>
      <c r="K12" s="4"/>
      <c r="L12" s="4"/>
      <c r="M12" s="4"/>
      <c r="N12" s="4"/>
    </row>
    <row r="13" spans="1:14" ht="15">
      <c r="A13" s="10"/>
      <c r="B13" s="11"/>
      <c r="C13" s="11"/>
      <c r="D13" s="12"/>
      <c r="E13" s="13"/>
      <c r="F13" s="14"/>
      <c r="G13" s="4"/>
      <c r="H13" s="4"/>
      <c r="I13" s="4"/>
      <c r="J13" s="4"/>
      <c r="K13" s="4"/>
      <c r="L13" s="4"/>
      <c r="M13" s="4"/>
      <c r="N13" s="4"/>
    </row>
    <row r="14" spans="1:14" ht="15">
      <c r="A14" s="10"/>
      <c r="B14" s="11"/>
      <c r="C14" s="11"/>
      <c r="D14" s="12"/>
      <c r="E14" s="13"/>
      <c r="F14" s="14"/>
      <c r="G14" s="4"/>
      <c r="H14" s="4"/>
      <c r="I14" s="4"/>
      <c r="J14" s="4"/>
      <c r="K14" s="4"/>
      <c r="L14" s="4"/>
      <c r="M14" s="4"/>
      <c r="N14" s="4"/>
    </row>
    <row r="15" spans="1:14" ht="15.75" thickBot="1">
      <c r="A15" s="15"/>
      <c r="B15" s="16"/>
      <c r="C15" s="16"/>
      <c r="D15" s="17"/>
      <c r="E15" s="18"/>
      <c r="F15" s="19"/>
      <c r="G15" s="4"/>
      <c r="H15" s="4"/>
      <c r="I15" s="4"/>
      <c r="J15" s="4"/>
      <c r="K15" s="4"/>
      <c r="L15" s="4"/>
      <c r="M15" s="4"/>
      <c r="N15" s="4"/>
    </row>
    <row r="16" ht="15.75" thickBot="1"/>
    <row r="17" spans="1:14" ht="72.75" thickBot="1">
      <c r="A17" s="64" t="s">
        <v>0</v>
      </c>
      <c r="B17" s="64" t="s">
        <v>58</v>
      </c>
      <c r="C17" s="64" t="s">
        <v>59</v>
      </c>
      <c r="D17" s="64" t="s">
        <v>73</v>
      </c>
      <c r="E17" s="64" t="s">
        <v>9</v>
      </c>
      <c r="F17" s="64" t="s">
        <v>8</v>
      </c>
      <c r="G17" s="64" t="s">
        <v>2</v>
      </c>
      <c r="H17" s="64" t="s">
        <v>5</v>
      </c>
      <c r="I17" s="64" t="s">
        <v>3</v>
      </c>
      <c r="J17" s="64" t="s">
        <v>4</v>
      </c>
      <c r="K17" s="64" t="s">
        <v>6</v>
      </c>
      <c r="L17" s="64" t="s">
        <v>10</v>
      </c>
      <c r="M17" s="64" t="s">
        <v>75</v>
      </c>
      <c r="N17" s="64" t="s">
        <v>74</v>
      </c>
    </row>
    <row r="18" spans="1:14" ht="15.75" thickBo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68"/>
    </row>
    <row r="19" spans="1:14" ht="15.75" thickBot="1">
      <c r="A19" s="65" t="s">
        <v>57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7"/>
    </row>
    <row r="20" spans="1:14" ht="15.75" thickBot="1">
      <c r="A20" s="73"/>
      <c r="B20" s="74"/>
      <c r="C20" s="74"/>
      <c r="D20" s="1"/>
      <c r="E20" s="75"/>
      <c r="F20" s="76"/>
      <c r="G20" s="77"/>
      <c r="H20" s="77"/>
      <c r="I20" s="77"/>
      <c r="J20" s="78"/>
      <c r="K20" s="78"/>
      <c r="L20" s="79"/>
      <c r="M20" s="79"/>
      <c r="N20" s="80"/>
    </row>
    <row r="21" spans="1:14" ht="15">
      <c r="A21" s="38" t="s">
        <v>66</v>
      </c>
      <c r="B21" s="39" t="s">
        <v>60</v>
      </c>
      <c r="C21" s="39" t="s">
        <v>61</v>
      </c>
      <c r="D21" s="39">
        <v>50000</v>
      </c>
      <c r="E21" s="40">
        <v>37305</v>
      </c>
      <c r="F21" s="44">
        <v>100</v>
      </c>
      <c r="G21" s="129">
        <f>D21*F21</f>
        <v>5000000</v>
      </c>
      <c r="H21" s="42">
        <v>100</v>
      </c>
      <c r="I21" s="129">
        <f>D21*H21</f>
        <v>5000000</v>
      </c>
      <c r="J21" s="119">
        <f>(I21-G21)/G21</f>
        <v>0</v>
      </c>
      <c r="K21" s="43">
        <v>1</v>
      </c>
      <c r="L21" s="134">
        <f>G21*K21</f>
        <v>5000000</v>
      </c>
      <c r="M21" s="134">
        <f>I21*K21</f>
        <v>5000000</v>
      </c>
      <c r="N21" s="112">
        <f>(M21-L21)/L21</f>
        <v>0</v>
      </c>
    </row>
    <row r="22" spans="1:14" ht="15">
      <c r="A22" s="45" t="s">
        <v>67</v>
      </c>
      <c r="B22" s="20" t="s">
        <v>60</v>
      </c>
      <c r="C22" s="20" t="s">
        <v>62</v>
      </c>
      <c r="D22" s="20">
        <v>715</v>
      </c>
      <c r="E22" s="21">
        <v>37305</v>
      </c>
      <c r="F22" s="25">
        <v>1003</v>
      </c>
      <c r="G22" s="130">
        <f>D22*F22</f>
        <v>717145</v>
      </c>
      <c r="H22" s="127">
        <v>1003</v>
      </c>
      <c r="I22" s="130">
        <f>D22*H22</f>
        <v>717145</v>
      </c>
      <c r="J22" s="120">
        <f>(I22-G22)/G22</f>
        <v>0</v>
      </c>
      <c r="K22" s="24">
        <v>1</v>
      </c>
      <c r="L22" s="135">
        <f>G22*K22</f>
        <v>717145</v>
      </c>
      <c r="M22" s="135">
        <f>I22*K22</f>
        <v>717145</v>
      </c>
      <c r="N22" s="113">
        <f>(M22-L22)/L22</f>
        <v>0</v>
      </c>
    </row>
    <row r="23" spans="1:14" ht="15">
      <c r="A23" s="45" t="s">
        <v>35</v>
      </c>
      <c r="B23" s="20" t="s">
        <v>60</v>
      </c>
      <c r="C23" s="20" t="s">
        <v>63</v>
      </c>
      <c r="D23" s="20">
        <v>812</v>
      </c>
      <c r="E23" s="21">
        <v>37305</v>
      </c>
      <c r="F23" s="25">
        <v>102</v>
      </c>
      <c r="G23" s="130">
        <f>D23*F23</f>
        <v>82824</v>
      </c>
      <c r="H23" s="23">
        <v>102</v>
      </c>
      <c r="I23" s="130">
        <f>D23*H23</f>
        <v>82824</v>
      </c>
      <c r="J23" s="120">
        <f>(I23-G23)/G23</f>
        <v>0</v>
      </c>
      <c r="K23" s="24">
        <v>1</v>
      </c>
      <c r="L23" s="135">
        <f>G23*K23</f>
        <v>82824</v>
      </c>
      <c r="M23" s="135">
        <f>I23*K23</f>
        <v>82824</v>
      </c>
      <c r="N23" s="113">
        <f>(M23-L23)/L23</f>
        <v>0</v>
      </c>
    </row>
    <row r="24" spans="1:14" ht="15">
      <c r="A24" s="45" t="s">
        <v>35</v>
      </c>
      <c r="B24" s="20" t="s">
        <v>60</v>
      </c>
      <c r="C24" s="20" t="s">
        <v>64</v>
      </c>
      <c r="D24" s="20">
        <v>1000</v>
      </c>
      <c r="E24" s="21">
        <v>37305</v>
      </c>
      <c r="F24" s="25">
        <v>100</v>
      </c>
      <c r="G24" s="130">
        <f>D24*F24</f>
        <v>100000</v>
      </c>
      <c r="H24" s="23">
        <v>100</v>
      </c>
      <c r="I24" s="130">
        <f>D24*H24</f>
        <v>100000</v>
      </c>
      <c r="J24" s="120">
        <f>(I24-G24)/G24</f>
        <v>0</v>
      </c>
      <c r="K24" s="24">
        <v>1</v>
      </c>
      <c r="L24" s="135">
        <f>G24*K24</f>
        <v>100000</v>
      </c>
      <c r="M24" s="135">
        <f>I24*K24</f>
        <v>100000</v>
      </c>
      <c r="N24" s="113">
        <f>(M24-L24)/L24</f>
        <v>0</v>
      </c>
    </row>
    <row r="25" spans="1:14" ht="15.75" thickBot="1">
      <c r="A25" s="50" t="s">
        <v>35</v>
      </c>
      <c r="B25" s="51" t="s">
        <v>60</v>
      </c>
      <c r="C25" s="51" t="s">
        <v>65</v>
      </c>
      <c r="D25" s="51">
        <v>1000</v>
      </c>
      <c r="E25" s="52">
        <v>37305</v>
      </c>
      <c r="F25" s="56">
        <v>100</v>
      </c>
      <c r="G25" s="131">
        <f>D25*F25</f>
        <v>100000</v>
      </c>
      <c r="H25" s="54">
        <v>100</v>
      </c>
      <c r="I25" s="131">
        <f>D25*H25</f>
        <v>100000</v>
      </c>
      <c r="J25" s="121">
        <f>(I25-G25)/G25</f>
        <v>0</v>
      </c>
      <c r="K25" s="70">
        <v>1</v>
      </c>
      <c r="L25" s="136">
        <f>G25*K25</f>
        <v>100000</v>
      </c>
      <c r="M25" s="136">
        <f>I25*K25</f>
        <v>100000</v>
      </c>
      <c r="N25" s="114">
        <f>(M25-L25)/L25</f>
        <v>0</v>
      </c>
    </row>
    <row r="26" spans="1:14" ht="15.75" thickBot="1">
      <c r="A26" s="81"/>
      <c r="B26" s="1"/>
      <c r="C26" s="1"/>
      <c r="D26" s="1"/>
      <c r="E26" s="75"/>
      <c r="F26" s="76"/>
      <c r="G26" s="132"/>
      <c r="H26" s="77"/>
      <c r="I26" s="132"/>
      <c r="J26" s="78"/>
      <c r="K26" s="78"/>
      <c r="L26" s="137"/>
      <c r="M26" s="137"/>
      <c r="N26" s="80"/>
    </row>
    <row r="27" spans="1:14" ht="15.75" thickBot="1">
      <c r="A27" s="141" t="s">
        <v>93</v>
      </c>
      <c r="B27" s="1"/>
      <c r="C27" s="83"/>
      <c r="D27" s="3">
        <f>SUM(D21:D26)</f>
        <v>53527</v>
      </c>
      <c r="E27" s="84"/>
      <c r="F27" s="85"/>
      <c r="G27" s="133">
        <f>SUM(G21:G26)</f>
        <v>5999969</v>
      </c>
      <c r="H27" s="86"/>
      <c r="I27" s="133">
        <f>SUM(I21:I26)</f>
        <v>5999969</v>
      </c>
      <c r="J27" s="87"/>
      <c r="K27" s="88"/>
      <c r="L27" s="138">
        <f>SUM(L21:L26)</f>
        <v>5999969</v>
      </c>
      <c r="M27" s="138">
        <f>SUM(M21:M26)</f>
        <v>5999969</v>
      </c>
      <c r="N27" s="90"/>
    </row>
    <row r="28" ht="15.75" thickBot="1"/>
    <row r="29" spans="1:14" ht="72.75" thickBot="1">
      <c r="A29" s="64" t="s">
        <v>0</v>
      </c>
      <c r="B29" s="64" t="s">
        <v>58</v>
      </c>
      <c r="C29" s="64" t="s">
        <v>59</v>
      </c>
      <c r="D29" s="64" t="s">
        <v>1</v>
      </c>
      <c r="E29" s="64" t="s">
        <v>9</v>
      </c>
      <c r="F29" s="64" t="s">
        <v>8</v>
      </c>
      <c r="G29" s="64" t="s">
        <v>2</v>
      </c>
      <c r="H29" s="64" t="s">
        <v>5</v>
      </c>
      <c r="I29" s="64" t="s">
        <v>3</v>
      </c>
      <c r="J29" s="64" t="s">
        <v>4</v>
      </c>
      <c r="K29" s="64" t="s">
        <v>6</v>
      </c>
      <c r="L29" s="64" t="s">
        <v>10</v>
      </c>
      <c r="M29" s="64" t="s">
        <v>11</v>
      </c>
      <c r="N29" s="64" t="s">
        <v>7</v>
      </c>
    </row>
    <row r="30" ht="15.75" thickBot="1"/>
    <row r="31" spans="1:14" ht="15.75" thickBot="1">
      <c r="A31" s="65" t="s">
        <v>54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</row>
    <row r="32" spans="1:14" ht="15.75" thickBot="1">
      <c r="A32" s="29"/>
      <c r="B32" s="30"/>
      <c r="C32" s="30"/>
      <c r="D32" s="31"/>
      <c r="E32" s="32"/>
      <c r="F32" s="33"/>
      <c r="G32" s="34"/>
      <c r="H32" s="34"/>
      <c r="I32" s="34"/>
      <c r="J32" s="35"/>
      <c r="K32" s="35"/>
      <c r="L32" s="36"/>
      <c r="M32" s="36"/>
      <c r="N32" s="37"/>
    </row>
    <row r="33" spans="1:14" ht="15">
      <c r="A33" s="38" t="s">
        <v>34</v>
      </c>
      <c r="B33" s="39" t="s">
        <v>15</v>
      </c>
      <c r="C33" s="39" t="s">
        <v>29</v>
      </c>
      <c r="D33" s="39">
        <v>100</v>
      </c>
      <c r="E33" s="40">
        <v>37305</v>
      </c>
      <c r="F33" s="41">
        <v>26.2</v>
      </c>
      <c r="G33" s="122">
        <f aca="true" t="shared" si="0" ref="G33:G51">D33*F33</f>
        <v>2620</v>
      </c>
      <c r="H33" s="122">
        <v>33.9</v>
      </c>
      <c r="I33" s="122">
        <f aca="true" t="shared" si="1" ref="I33:I51">D33*H33</f>
        <v>3390</v>
      </c>
      <c r="J33" s="119">
        <f aca="true" t="shared" si="2" ref="J33:J51">(I33-G33)/G33</f>
        <v>0.29389312977099236</v>
      </c>
      <c r="K33" s="43">
        <f aca="true" t="shared" si="3" ref="K33:K51">$E$12</f>
        <v>31.11</v>
      </c>
      <c r="L33" s="155">
        <f>G33*$E$11</f>
        <v>80800.8</v>
      </c>
      <c r="M33" s="134">
        <f aca="true" t="shared" si="4" ref="M33:M51">I33*K33</f>
        <v>105462.9</v>
      </c>
      <c r="N33" s="112">
        <f aca="true" t="shared" si="5" ref="N33:N51">(M33-L33)/L33</f>
        <v>0.30522098791101065</v>
      </c>
    </row>
    <row r="34" spans="1:14" ht="15">
      <c r="A34" s="45" t="s">
        <v>19</v>
      </c>
      <c r="B34" s="20" t="s">
        <v>15</v>
      </c>
      <c r="C34" s="20" t="s">
        <v>20</v>
      </c>
      <c r="D34" s="20">
        <v>100</v>
      </c>
      <c r="E34" s="21">
        <v>37305</v>
      </c>
      <c r="F34" s="22">
        <v>1.72</v>
      </c>
      <c r="G34" s="123">
        <f t="shared" si="0"/>
        <v>172</v>
      </c>
      <c r="H34" s="123">
        <v>1.6</v>
      </c>
      <c r="I34" s="123">
        <f t="shared" si="1"/>
        <v>160</v>
      </c>
      <c r="J34" s="120">
        <f t="shared" si="2"/>
        <v>-0.06976744186046512</v>
      </c>
      <c r="K34" s="24">
        <f t="shared" si="3"/>
        <v>31.11</v>
      </c>
      <c r="L34" s="135">
        <f aca="true" t="shared" si="6" ref="L34:L51">G34*$E$11</f>
        <v>5304.48</v>
      </c>
      <c r="M34" s="135">
        <f t="shared" si="4"/>
        <v>4977.6</v>
      </c>
      <c r="N34" s="113">
        <f t="shared" si="5"/>
        <v>-0.061623382499321186</v>
      </c>
    </row>
    <row r="35" spans="1:14" ht="15">
      <c r="A35" s="45" t="s">
        <v>46</v>
      </c>
      <c r="B35" s="20" t="s">
        <v>15</v>
      </c>
      <c r="C35" s="20" t="s">
        <v>26</v>
      </c>
      <c r="D35" s="20">
        <v>100</v>
      </c>
      <c r="E35" s="21">
        <v>37305</v>
      </c>
      <c r="F35" s="22">
        <v>0.0805</v>
      </c>
      <c r="G35" s="123">
        <f t="shared" si="0"/>
        <v>8.05</v>
      </c>
      <c r="H35" s="123">
        <v>0.0752</v>
      </c>
      <c r="I35" s="123">
        <f t="shared" si="1"/>
        <v>7.5200000000000005</v>
      </c>
      <c r="J35" s="120">
        <f t="shared" si="2"/>
        <v>-0.06583850931677021</v>
      </c>
      <c r="K35" s="24">
        <f t="shared" si="3"/>
        <v>31.11</v>
      </c>
      <c r="L35" s="135">
        <f t="shared" si="6"/>
        <v>248.26200000000003</v>
      </c>
      <c r="M35" s="135">
        <f t="shared" si="4"/>
        <v>233.9472</v>
      </c>
      <c r="N35" s="113">
        <f t="shared" si="5"/>
        <v>-0.057660052686275054</v>
      </c>
    </row>
    <row r="36" spans="1:14" ht="15">
      <c r="A36" s="45" t="s">
        <v>41</v>
      </c>
      <c r="B36" s="20" t="s">
        <v>16</v>
      </c>
      <c r="C36" s="20" t="s">
        <v>48</v>
      </c>
      <c r="D36" s="20">
        <v>100</v>
      </c>
      <c r="E36" s="21">
        <v>37305</v>
      </c>
      <c r="F36" s="22">
        <v>0.28</v>
      </c>
      <c r="G36" s="123">
        <f t="shared" si="0"/>
        <v>28.000000000000004</v>
      </c>
      <c r="H36" s="123">
        <v>0.285</v>
      </c>
      <c r="I36" s="123">
        <f t="shared" si="1"/>
        <v>28.499999999999996</v>
      </c>
      <c r="J36" s="120">
        <f t="shared" si="2"/>
        <v>0.0178571428571426</v>
      </c>
      <c r="K36" s="24">
        <f t="shared" si="3"/>
        <v>31.11</v>
      </c>
      <c r="L36" s="135">
        <f t="shared" si="6"/>
        <v>863.5200000000001</v>
      </c>
      <c r="M36" s="135">
        <f t="shared" si="4"/>
        <v>886.6349999999999</v>
      </c>
      <c r="N36" s="113">
        <f t="shared" si="5"/>
        <v>0.026768343524179845</v>
      </c>
    </row>
    <row r="37" spans="1:14" ht="15">
      <c r="A37" s="45" t="s">
        <v>30</v>
      </c>
      <c r="B37" s="20" t="s">
        <v>15</v>
      </c>
      <c r="C37" s="20" t="s">
        <v>36</v>
      </c>
      <c r="D37" s="20">
        <v>100</v>
      </c>
      <c r="E37" s="21">
        <v>37305</v>
      </c>
      <c r="F37" s="22">
        <v>12.82</v>
      </c>
      <c r="G37" s="123">
        <f t="shared" si="0"/>
        <v>1282</v>
      </c>
      <c r="H37" s="123">
        <v>13.62</v>
      </c>
      <c r="I37" s="123">
        <f t="shared" si="1"/>
        <v>1362</v>
      </c>
      <c r="J37" s="120">
        <f t="shared" si="2"/>
        <v>0.062402496099843996</v>
      </c>
      <c r="K37" s="24">
        <f t="shared" si="3"/>
        <v>31.11</v>
      </c>
      <c r="L37" s="135">
        <f t="shared" si="6"/>
        <v>39536.88</v>
      </c>
      <c r="M37" s="135">
        <f t="shared" si="4"/>
        <v>42371.82</v>
      </c>
      <c r="N37" s="113">
        <f t="shared" si="5"/>
        <v>0.07170368526803335</v>
      </c>
    </row>
    <row r="38" spans="1:14" ht="15">
      <c r="A38" s="45" t="s">
        <v>42</v>
      </c>
      <c r="B38" s="20" t="s">
        <v>15</v>
      </c>
      <c r="C38" s="20" t="s">
        <v>49</v>
      </c>
      <c r="D38" s="20">
        <v>100</v>
      </c>
      <c r="E38" s="21">
        <v>37305</v>
      </c>
      <c r="F38" s="22">
        <v>5.5</v>
      </c>
      <c r="G38" s="123">
        <f t="shared" si="0"/>
        <v>550</v>
      </c>
      <c r="H38" s="123">
        <v>5</v>
      </c>
      <c r="I38" s="123">
        <f t="shared" si="1"/>
        <v>500</v>
      </c>
      <c r="J38" s="120">
        <f t="shared" si="2"/>
        <v>-0.09090909090909091</v>
      </c>
      <c r="K38" s="24">
        <f t="shared" si="3"/>
        <v>31.11</v>
      </c>
      <c r="L38" s="135">
        <f t="shared" si="6"/>
        <v>16962</v>
      </c>
      <c r="M38" s="135">
        <f t="shared" si="4"/>
        <v>15555</v>
      </c>
      <c r="N38" s="113">
        <f t="shared" si="5"/>
        <v>-0.08295012380615494</v>
      </c>
    </row>
    <row r="39" spans="1:14" ht="15">
      <c r="A39" s="45" t="s">
        <v>39</v>
      </c>
      <c r="B39" s="20" t="s">
        <v>16</v>
      </c>
      <c r="C39" s="20" t="s">
        <v>18</v>
      </c>
      <c r="D39" s="20">
        <v>100</v>
      </c>
      <c r="E39" s="21">
        <v>37305</v>
      </c>
      <c r="F39" s="22">
        <v>3.4</v>
      </c>
      <c r="G39" s="123">
        <f t="shared" si="0"/>
        <v>340</v>
      </c>
      <c r="H39" s="123">
        <v>3.15</v>
      </c>
      <c r="I39" s="123">
        <f t="shared" si="1"/>
        <v>315</v>
      </c>
      <c r="J39" s="120">
        <f t="shared" si="2"/>
        <v>-0.07352941176470588</v>
      </c>
      <c r="K39" s="24">
        <f t="shared" si="3"/>
        <v>31.11</v>
      </c>
      <c r="L39" s="135">
        <f t="shared" si="6"/>
        <v>10485.6</v>
      </c>
      <c r="M39" s="135">
        <f t="shared" si="4"/>
        <v>9799.65</v>
      </c>
      <c r="N39" s="113">
        <f t="shared" si="5"/>
        <v>-0.06541828793774326</v>
      </c>
    </row>
    <row r="40" spans="1:14" ht="15">
      <c r="A40" s="45" t="s">
        <v>43</v>
      </c>
      <c r="B40" s="20" t="s">
        <v>16</v>
      </c>
      <c r="C40" s="20" t="s">
        <v>50</v>
      </c>
      <c r="D40" s="20">
        <v>1000</v>
      </c>
      <c r="E40" s="21">
        <v>37305</v>
      </c>
      <c r="F40" s="22">
        <v>18.5</v>
      </c>
      <c r="G40" s="123">
        <f t="shared" si="0"/>
        <v>18500</v>
      </c>
      <c r="H40" s="123">
        <v>18.5</v>
      </c>
      <c r="I40" s="123">
        <f t="shared" si="1"/>
        <v>18500</v>
      </c>
      <c r="J40" s="120">
        <f t="shared" si="2"/>
        <v>0</v>
      </c>
      <c r="K40" s="24">
        <f t="shared" si="3"/>
        <v>31.11</v>
      </c>
      <c r="L40" s="135">
        <f t="shared" si="6"/>
        <v>570540</v>
      </c>
      <c r="M40" s="135">
        <f t="shared" si="4"/>
        <v>575535</v>
      </c>
      <c r="N40" s="113">
        <f t="shared" si="5"/>
        <v>0.008754863813229572</v>
      </c>
    </row>
    <row r="41" spans="1:14" ht="15">
      <c r="A41" s="45" t="s">
        <v>43</v>
      </c>
      <c r="B41" s="20" t="s">
        <v>15</v>
      </c>
      <c r="C41" s="20" t="s">
        <v>53</v>
      </c>
      <c r="D41" s="20">
        <v>400</v>
      </c>
      <c r="E41" s="21">
        <v>37305</v>
      </c>
      <c r="F41" s="22">
        <v>18</v>
      </c>
      <c r="G41" s="123">
        <f t="shared" si="0"/>
        <v>7200</v>
      </c>
      <c r="H41" s="123">
        <v>18</v>
      </c>
      <c r="I41" s="123">
        <f t="shared" si="1"/>
        <v>7200</v>
      </c>
      <c r="J41" s="120">
        <f t="shared" si="2"/>
        <v>0</v>
      </c>
      <c r="K41" s="24">
        <f t="shared" si="3"/>
        <v>31.11</v>
      </c>
      <c r="L41" s="135">
        <f t="shared" si="6"/>
        <v>222048</v>
      </c>
      <c r="M41" s="135">
        <f t="shared" si="4"/>
        <v>223992</v>
      </c>
      <c r="N41" s="113">
        <f t="shared" si="5"/>
        <v>0.008754863813229572</v>
      </c>
    </row>
    <row r="42" spans="1:14" ht="15">
      <c r="A42" s="45" t="s">
        <v>44</v>
      </c>
      <c r="B42" s="20" t="s">
        <v>15</v>
      </c>
      <c r="C42" s="20" t="s">
        <v>51</v>
      </c>
      <c r="D42" s="20">
        <v>202</v>
      </c>
      <c r="E42" s="21">
        <v>37305</v>
      </c>
      <c r="F42" s="22">
        <v>0.125</v>
      </c>
      <c r="G42" s="123">
        <f t="shared" si="0"/>
        <v>25.25</v>
      </c>
      <c r="H42" s="123">
        <v>0.1415</v>
      </c>
      <c r="I42" s="123">
        <f t="shared" si="1"/>
        <v>28.583</v>
      </c>
      <c r="J42" s="120">
        <f t="shared" si="2"/>
        <v>0.13199999999999995</v>
      </c>
      <c r="K42" s="24">
        <f t="shared" si="3"/>
        <v>31.11</v>
      </c>
      <c r="L42" s="135">
        <f t="shared" si="6"/>
        <v>778.71</v>
      </c>
      <c r="M42" s="135">
        <f t="shared" si="4"/>
        <v>889.2171299999999</v>
      </c>
      <c r="N42" s="113">
        <f t="shared" si="5"/>
        <v>0.14191050583657566</v>
      </c>
    </row>
    <row r="43" spans="1:14" ht="24">
      <c r="A43" s="46" t="s">
        <v>45</v>
      </c>
      <c r="B43" s="20" t="s">
        <v>15</v>
      </c>
      <c r="C43" s="20" t="s">
        <v>52</v>
      </c>
      <c r="D43" s="20">
        <v>452</v>
      </c>
      <c r="E43" s="21">
        <v>37305</v>
      </c>
      <c r="F43" s="22">
        <v>29</v>
      </c>
      <c r="G43" s="123">
        <f t="shared" si="0"/>
        <v>13108</v>
      </c>
      <c r="H43" s="123">
        <v>29</v>
      </c>
      <c r="I43" s="123">
        <f t="shared" si="1"/>
        <v>13108</v>
      </c>
      <c r="J43" s="120">
        <f t="shared" si="2"/>
        <v>0</v>
      </c>
      <c r="K43" s="24">
        <f t="shared" si="3"/>
        <v>31.11</v>
      </c>
      <c r="L43" s="135">
        <f t="shared" si="6"/>
        <v>404250.72</v>
      </c>
      <c r="M43" s="135">
        <f t="shared" si="4"/>
        <v>407789.88</v>
      </c>
      <c r="N43" s="113">
        <f t="shared" si="5"/>
        <v>0.008754863813229654</v>
      </c>
    </row>
    <row r="44" spans="1:14" ht="15">
      <c r="A44" s="45" t="s">
        <v>33</v>
      </c>
      <c r="B44" s="20" t="s">
        <v>15</v>
      </c>
      <c r="C44" s="20" t="s">
        <v>37</v>
      </c>
      <c r="D44" s="20">
        <v>915</v>
      </c>
      <c r="E44" s="21">
        <v>37305</v>
      </c>
      <c r="F44" s="22">
        <v>53.7</v>
      </c>
      <c r="G44" s="123">
        <f t="shared" si="0"/>
        <v>49135.5</v>
      </c>
      <c r="H44" s="123">
        <v>69.25</v>
      </c>
      <c r="I44" s="123">
        <f t="shared" si="1"/>
        <v>63363.75</v>
      </c>
      <c r="J44" s="120">
        <f t="shared" si="2"/>
        <v>0.28957169459962756</v>
      </c>
      <c r="K44" s="24">
        <f t="shared" si="3"/>
        <v>31.11</v>
      </c>
      <c r="L44" s="135">
        <f t="shared" si="6"/>
        <v>1515338.82</v>
      </c>
      <c r="M44" s="135">
        <f t="shared" si="4"/>
        <v>1971246.2625</v>
      </c>
      <c r="N44" s="113">
        <f t="shared" si="5"/>
        <v>0.3008617191632429</v>
      </c>
    </row>
    <row r="45" spans="1:14" ht="15">
      <c r="A45" s="45" t="s">
        <v>31</v>
      </c>
      <c r="B45" s="20" t="s">
        <v>15</v>
      </c>
      <c r="C45" s="20" t="s">
        <v>27</v>
      </c>
      <c r="D45" s="20">
        <v>100</v>
      </c>
      <c r="E45" s="21">
        <v>37305</v>
      </c>
      <c r="F45" s="22">
        <v>0.333</v>
      </c>
      <c r="G45" s="123">
        <f t="shared" si="0"/>
        <v>33.300000000000004</v>
      </c>
      <c r="H45" s="123">
        <v>0.385</v>
      </c>
      <c r="I45" s="123">
        <f t="shared" si="1"/>
        <v>38.5</v>
      </c>
      <c r="J45" s="120">
        <f t="shared" si="2"/>
        <v>0.156156156156156</v>
      </c>
      <c r="K45" s="24">
        <f t="shared" si="3"/>
        <v>31.11</v>
      </c>
      <c r="L45" s="135">
        <f t="shared" si="6"/>
        <v>1026.9720000000002</v>
      </c>
      <c r="M45" s="135">
        <f t="shared" si="4"/>
        <v>1197.735</v>
      </c>
      <c r="N45" s="113">
        <f t="shared" si="5"/>
        <v>0.16627814585012995</v>
      </c>
    </row>
    <row r="46" spans="1:14" ht="15">
      <c r="A46" s="45" t="s">
        <v>31</v>
      </c>
      <c r="B46" s="20" t="s">
        <v>16</v>
      </c>
      <c r="C46" s="20" t="s">
        <v>28</v>
      </c>
      <c r="D46" s="20">
        <v>300</v>
      </c>
      <c r="E46" s="21">
        <v>37305</v>
      </c>
      <c r="F46" s="22">
        <v>0.222</v>
      </c>
      <c r="G46" s="123">
        <f t="shared" si="0"/>
        <v>66.6</v>
      </c>
      <c r="H46" s="123">
        <v>0.2305</v>
      </c>
      <c r="I46" s="123">
        <f t="shared" si="1"/>
        <v>69.15</v>
      </c>
      <c r="J46" s="120">
        <f t="shared" si="2"/>
        <v>0.03828828828828846</v>
      </c>
      <c r="K46" s="24">
        <f t="shared" si="3"/>
        <v>31.11</v>
      </c>
      <c r="L46" s="135">
        <f t="shared" si="6"/>
        <v>2053.944</v>
      </c>
      <c r="M46" s="135">
        <f t="shared" si="4"/>
        <v>2151.2565</v>
      </c>
      <c r="N46" s="113">
        <f t="shared" si="5"/>
        <v>0.0473783608511235</v>
      </c>
    </row>
    <row r="47" spans="1:14" ht="15">
      <c r="A47" s="45" t="s">
        <v>32</v>
      </c>
      <c r="B47" s="20" t="s">
        <v>15</v>
      </c>
      <c r="C47" s="20" t="s">
        <v>21</v>
      </c>
      <c r="D47" s="20">
        <v>150</v>
      </c>
      <c r="E47" s="21">
        <v>37305</v>
      </c>
      <c r="F47" s="22">
        <v>0.5285</v>
      </c>
      <c r="G47" s="123">
        <f t="shared" si="0"/>
        <v>79.27499999999999</v>
      </c>
      <c r="H47" s="123">
        <v>0.5975</v>
      </c>
      <c r="I47" s="123">
        <f t="shared" si="1"/>
        <v>89.625</v>
      </c>
      <c r="J47" s="120">
        <f t="shared" si="2"/>
        <v>0.1305581835383161</v>
      </c>
      <c r="K47" s="24">
        <f t="shared" si="3"/>
        <v>31.11</v>
      </c>
      <c r="L47" s="135">
        <f t="shared" si="6"/>
        <v>2444.841</v>
      </c>
      <c r="M47" s="135">
        <f t="shared" si="4"/>
        <v>2788.23375</v>
      </c>
      <c r="N47" s="113">
        <f t="shared" si="5"/>
        <v>0.14045606646812614</v>
      </c>
    </row>
    <row r="48" spans="1:14" ht="15">
      <c r="A48" s="45" t="s">
        <v>38</v>
      </c>
      <c r="B48" s="20" t="s">
        <v>15</v>
      </c>
      <c r="C48" s="20" t="s">
        <v>17</v>
      </c>
      <c r="D48" s="20">
        <v>172</v>
      </c>
      <c r="E48" s="21">
        <v>37305</v>
      </c>
      <c r="F48" s="22">
        <v>7.3</v>
      </c>
      <c r="G48" s="123">
        <f t="shared" si="0"/>
        <v>1255.6</v>
      </c>
      <c r="H48" s="123">
        <v>7</v>
      </c>
      <c r="I48" s="123">
        <f t="shared" si="1"/>
        <v>1204</v>
      </c>
      <c r="J48" s="120">
        <f t="shared" si="2"/>
        <v>-0.04109589041095883</v>
      </c>
      <c r="K48" s="24">
        <f t="shared" si="3"/>
        <v>31.11</v>
      </c>
      <c r="L48" s="135">
        <f t="shared" si="6"/>
        <v>38722.704</v>
      </c>
      <c r="M48" s="135">
        <f t="shared" si="4"/>
        <v>37456.44</v>
      </c>
      <c r="N48" s="113">
        <f t="shared" si="5"/>
        <v>-0.032700815521560574</v>
      </c>
    </row>
    <row r="49" spans="1:14" ht="15">
      <c r="A49" s="45" t="s">
        <v>22</v>
      </c>
      <c r="B49" s="20" t="s">
        <v>15</v>
      </c>
      <c r="C49" s="20" t="s">
        <v>23</v>
      </c>
      <c r="D49" s="20">
        <v>500</v>
      </c>
      <c r="E49" s="21">
        <v>37305</v>
      </c>
      <c r="F49" s="22">
        <v>0.36</v>
      </c>
      <c r="G49" s="123">
        <f t="shared" si="0"/>
        <v>180</v>
      </c>
      <c r="H49" s="123">
        <v>0.3</v>
      </c>
      <c r="I49" s="123">
        <f t="shared" si="1"/>
        <v>150</v>
      </c>
      <c r="J49" s="120">
        <f t="shared" si="2"/>
        <v>-0.16666666666666666</v>
      </c>
      <c r="K49" s="24">
        <f t="shared" si="3"/>
        <v>31.11</v>
      </c>
      <c r="L49" s="135">
        <f t="shared" si="6"/>
        <v>5551.2</v>
      </c>
      <c r="M49" s="135">
        <f t="shared" si="4"/>
        <v>4666.5</v>
      </c>
      <c r="N49" s="113">
        <f t="shared" si="5"/>
        <v>-0.15937094682230865</v>
      </c>
    </row>
    <row r="50" spans="1:14" ht="24">
      <c r="A50" s="46" t="s">
        <v>40</v>
      </c>
      <c r="B50" s="20" t="s">
        <v>15</v>
      </c>
      <c r="C50" s="20" t="s">
        <v>47</v>
      </c>
      <c r="D50" s="20">
        <v>97</v>
      </c>
      <c r="E50" s="21">
        <v>37305</v>
      </c>
      <c r="F50" s="22">
        <v>0.339</v>
      </c>
      <c r="G50" s="123">
        <f t="shared" si="0"/>
        <v>32.883</v>
      </c>
      <c r="H50" s="123">
        <v>0.32</v>
      </c>
      <c r="I50" s="123">
        <f t="shared" si="1"/>
        <v>31.04</v>
      </c>
      <c r="J50" s="120">
        <f t="shared" si="2"/>
        <v>-0.0560471976401181</v>
      </c>
      <c r="K50" s="24">
        <f t="shared" si="3"/>
        <v>31.11</v>
      </c>
      <c r="L50" s="135">
        <f t="shared" si="6"/>
        <v>1014.1117200000001</v>
      </c>
      <c r="M50" s="135">
        <f t="shared" si="4"/>
        <v>965.6544</v>
      </c>
      <c r="N50" s="113">
        <f t="shared" si="5"/>
        <v>-0.047783019409340904</v>
      </c>
    </row>
    <row r="51" spans="1:14" ht="15.75" thickBot="1">
      <c r="A51" s="50" t="s">
        <v>24</v>
      </c>
      <c r="B51" s="51" t="s">
        <v>15</v>
      </c>
      <c r="C51" s="51" t="s">
        <v>25</v>
      </c>
      <c r="D51" s="51">
        <v>400</v>
      </c>
      <c r="E51" s="52">
        <v>37305</v>
      </c>
      <c r="F51" s="53">
        <v>6.65</v>
      </c>
      <c r="G51" s="124">
        <f t="shared" si="0"/>
        <v>2660</v>
      </c>
      <c r="H51" s="124">
        <v>8</v>
      </c>
      <c r="I51" s="124">
        <f t="shared" si="1"/>
        <v>3200</v>
      </c>
      <c r="J51" s="121">
        <f t="shared" si="2"/>
        <v>0.20300751879699247</v>
      </c>
      <c r="K51" s="55">
        <f t="shared" si="3"/>
        <v>31.11</v>
      </c>
      <c r="L51" s="135">
        <f t="shared" si="6"/>
        <v>82034.4</v>
      </c>
      <c r="M51" s="136">
        <f t="shared" si="4"/>
        <v>99552</v>
      </c>
      <c r="N51" s="114">
        <f t="shared" si="5"/>
        <v>0.21353968579035146</v>
      </c>
    </row>
    <row r="52" spans="1:14" ht="15.75" thickBot="1">
      <c r="A52" s="47"/>
      <c r="B52" s="48"/>
      <c r="C52" s="48"/>
      <c r="D52" s="48"/>
      <c r="E52" s="48"/>
      <c r="F52" s="48"/>
      <c r="G52" s="125"/>
      <c r="H52" s="125"/>
      <c r="I52" s="125"/>
      <c r="J52" s="48"/>
      <c r="K52" s="48"/>
      <c r="L52" s="139"/>
      <c r="M52" s="139"/>
      <c r="N52" s="49"/>
    </row>
    <row r="53" spans="1:14" ht="16.5" thickBot="1">
      <c r="A53" s="57" t="s">
        <v>68</v>
      </c>
      <c r="B53" s="58"/>
      <c r="C53" s="59"/>
      <c r="D53" s="60">
        <f>SUM(D33:D52)</f>
        <v>5388</v>
      </c>
      <c r="E53" s="61"/>
      <c r="F53" s="59"/>
      <c r="G53" s="126">
        <f>SUM(G33:G52)</f>
        <v>97276.45800000001</v>
      </c>
      <c r="H53" s="126"/>
      <c r="I53" s="126">
        <f>SUM(I33:I52)</f>
        <v>112745.66799999999</v>
      </c>
      <c r="J53" s="61"/>
      <c r="K53" s="59"/>
      <c r="L53" s="140">
        <f>SUM(L33:L52)</f>
        <v>3000005.9647200005</v>
      </c>
      <c r="M53" s="140">
        <f>SUM(M33:M52)</f>
        <v>3507517.7314799996</v>
      </c>
      <c r="N53" s="63"/>
    </row>
    <row r="55" ht="15.75" thickBot="1"/>
    <row r="56" spans="1:14" ht="48.75" thickBot="1">
      <c r="A56" s="64" t="s">
        <v>77</v>
      </c>
      <c r="B56" s="91" t="s">
        <v>78</v>
      </c>
      <c r="C56" s="71"/>
      <c r="D56" s="142" t="s">
        <v>81</v>
      </c>
      <c r="E56" s="146"/>
      <c r="F56" s="68" t="s">
        <v>79</v>
      </c>
      <c r="G56" s="64" t="s">
        <v>82</v>
      </c>
      <c r="H56" s="71" t="s">
        <v>85</v>
      </c>
      <c r="I56" s="64" t="s">
        <v>83</v>
      </c>
      <c r="J56" s="64" t="s">
        <v>80</v>
      </c>
      <c r="K56" s="64" t="s">
        <v>6</v>
      </c>
      <c r="L56" s="64" t="s">
        <v>83</v>
      </c>
      <c r="M56" s="64" t="s">
        <v>84</v>
      </c>
      <c r="N56" s="64" t="s">
        <v>74</v>
      </c>
    </row>
    <row r="57" spans="1:14" ht="15.75" thickBot="1">
      <c r="A57" s="93"/>
      <c r="B57" s="94"/>
      <c r="C57" s="94"/>
      <c r="D57" s="69"/>
      <c r="E57" s="48"/>
      <c r="F57" s="94"/>
      <c r="G57" s="94"/>
      <c r="H57" s="94"/>
      <c r="I57" s="94"/>
      <c r="J57" s="94"/>
      <c r="K57" s="94"/>
      <c r="L57" s="94"/>
      <c r="M57" s="94"/>
      <c r="N57" s="95"/>
    </row>
    <row r="58" spans="1:14" ht="15.75" thickBot="1">
      <c r="A58" s="28" t="s">
        <v>76</v>
      </c>
      <c r="B58" s="66"/>
      <c r="C58" s="66"/>
      <c r="D58" s="66"/>
      <c r="E58" s="58"/>
      <c r="F58" s="66"/>
      <c r="G58" s="66"/>
      <c r="H58" s="66"/>
      <c r="I58" s="66"/>
      <c r="J58" s="66"/>
      <c r="K58" s="66"/>
      <c r="L58" s="66"/>
      <c r="M58" s="66"/>
      <c r="N58" s="67"/>
    </row>
    <row r="59" spans="1:14" ht="15.75" thickBot="1">
      <c r="A59" s="103"/>
      <c r="B59" s="92"/>
      <c r="C59" s="92"/>
      <c r="D59" s="100"/>
      <c r="E59" s="101"/>
      <c r="F59" s="104"/>
      <c r="G59" s="105"/>
      <c r="H59" s="102"/>
      <c r="I59" s="102"/>
      <c r="J59" s="106"/>
      <c r="K59" s="106"/>
      <c r="L59" s="107"/>
      <c r="M59" s="107"/>
      <c r="N59" s="108"/>
    </row>
    <row r="60" spans="1:14" ht="15.75" thickBot="1">
      <c r="A60" s="82" t="s">
        <v>90</v>
      </c>
      <c r="B60" s="149" t="s">
        <v>91</v>
      </c>
      <c r="C60" s="150"/>
      <c r="D60" s="147">
        <f>10000000-G27-L53</f>
        <v>1000025.0352799995</v>
      </c>
      <c r="E60" s="148"/>
      <c r="F60" s="96">
        <v>37305</v>
      </c>
      <c r="G60" s="97">
        <f>E11</f>
        <v>30.84</v>
      </c>
      <c r="H60" s="109">
        <v>32</v>
      </c>
      <c r="I60" s="110">
        <f>D60/G60</f>
        <v>32426.233309987012</v>
      </c>
      <c r="J60" s="98">
        <v>0.02</v>
      </c>
      <c r="K60" s="99">
        <f>E12</f>
        <v>31.11</v>
      </c>
      <c r="L60" s="110">
        <f>I60+(I60*J60/360*H60)</f>
        <v>32483.879946982546</v>
      </c>
      <c r="M60" s="128">
        <f>L60*E12</f>
        <v>1010573.505150627</v>
      </c>
      <c r="N60" s="111">
        <f>(M60-D60)/D60</f>
        <v>0.01054820579334198</v>
      </c>
    </row>
    <row r="61" ht="15.75" thickBot="1"/>
    <row r="62" spans="1:14" ht="51" customHeight="1" thickBot="1">
      <c r="A62" s="57"/>
      <c r="B62" s="116"/>
      <c r="C62" s="117"/>
      <c r="D62" s="142" t="s">
        <v>87</v>
      </c>
      <c r="E62" s="143"/>
      <c r="F62" s="142" t="s">
        <v>88</v>
      </c>
      <c r="G62" s="143"/>
      <c r="H62" s="142" t="s">
        <v>74</v>
      </c>
      <c r="I62" s="143"/>
      <c r="J62" s="115"/>
      <c r="K62" s="115"/>
      <c r="L62" s="115"/>
      <c r="M62" s="115"/>
      <c r="N62" s="115"/>
    </row>
    <row r="63" spans="1:14" ht="16.5" thickBot="1">
      <c r="A63" s="118" t="s">
        <v>86</v>
      </c>
      <c r="B63" s="116"/>
      <c r="C63" s="117"/>
      <c r="D63" s="151">
        <f>G27+L53+D60</f>
        <v>10000000</v>
      </c>
      <c r="E63" s="152"/>
      <c r="F63" s="153">
        <f>M27+M53+M60</f>
        <v>10518060.236630626</v>
      </c>
      <c r="G63" s="154"/>
      <c r="H63" s="144">
        <f>(F63-D63)/D63</f>
        <v>0.051806023663062604</v>
      </c>
      <c r="I63" s="145"/>
      <c r="J63" s="115"/>
      <c r="K63" s="115"/>
      <c r="L63" s="115"/>
      <c r="M63" s="115"/>
      <c r="N63" s="115"/>
    </row>
  </sheetData>
  <mergeCells count="9">
    <mergeCell ref="H62:I62"/>
    <mergeCell ref="H63:I63"/>
    <mergeCell ref="D56:E56"/>
    <mergeCell ref="D60:E60"/>
    <mergeCell ref="B60:C60"/>
    <mergeCell ref="D63:E63"/>
    <mergeCell ref="F63:G63"/>
    <mergeCell ref="D62:E62"/>
    <mergeCell ref="F62:G62"/>
  </mergeCells>
  <printOptions/>
  <pageMargins left="0.5905511811023623" right="0.5905511811023623" top="0.5905511811023623" bottom="0.984251968503937" header="0.5118110236220472" footer="0.7086614173228347"/>
  <pageSetup horizontalDpi="300" verticalDpi="3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Компания "ПЫРХ и дочь"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2002-03-05T13:34:22Z</cp:lastPrinted>
  <dcterms:created xsi:type="dcterms:W3CDTF">2002-02-20T21:46:39Z</dcterms:created>
  <dcterms:modified xsi:type="dcterms:W3CDTF">2002-03-22T19:37:45Z</dcterms:modified>
  <cp:category/>
  <cp:version/>
  <cp:contentType/>
  <cp:contentStatus/>
</cp:coreProperties>
</file>