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3_2.bin" ContentType="application/vnd.openxmlformats-officedocument.oleObject"/>
  <Override PartName="/xl/embeddings/oleObject_3_3.bin" ContentType="application/vnd.openxmlformats-officedocument.oleObject"/>
  <Override PartName="/xl/embeddings/oleObject_3_4.bin" ContentType="application/vnd.openxmlformats-officedocument.oleObject"/>
  <Override PartName="/xl/embeddings/oleObject_3_5.bin" ContentType="application/vnd.openxmlformats-officedocument.oleObject"/>
  <Override PartName="/xl/embeddings/oleObject_3_6.bin" ContentType="application/vnd.openxmlformats-officedocument.oleObject"/>
  <Override PartName="/xl/embeddings/oleObject_3_7.bin" ContentType="application/vnd.openxmlformats-officedocument.oleObject"/>
  <Override PartName="/xl/embeddings/oleObject_3_8.bin" ContentType="application/vnd.openxmlformats-officedocument.oleObject"/>
  <Override PartName="/xl/embeddings/oleObject_3_9.bin" ContentType="application/vnd.openxmlformats-officedocument.oleObject"/>
  <Override PartName="/xl/embeddings/oleObject_3_10.bin" ContentType="application/vnd.openxmlformats-officedocument.oleObject"/>
  <Override PartName="/xl/embeddings/oleObject_3_11.bin" ContentType="application/vnd.openxmlformats-officedocument.oleObject"/>
  <Override PartName="/xl/embeddings/oleObject_3_12.bin" ContentType="application/vnd.openxmlformats-officedocument.oleObject"/>
  <Override PartName="/xl/embeddings/oleObject_3_13.bin" ContentType="application/vnd.openxmlformats-officedocument.oleObject"/>
  <Override PartName="/xl/embeddings/oleObject_3_14.bin" ContentType="application/vnd.openxmlformats-officedocument.oleObject"/>
  <Override PartName="/xl/embeddings/oleObject_3_15.bin" ContentType="application/vnd.openxmlformats-officedocument.oleObject"/>
  <Override PartName="/xl/embeddings/oleObject_3_16.bin" ContentType="application/vnd.openxmlformats-officedocument.oleObject"/>
  <Override PartName="/xl/embeddings/oleObject_3_17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4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  <sheet name="Лист6" sheetId="6" r:id="rId6"/>
    <sheet name="Лист7" sheetId="7" r:id="rId7"/>
  </sheets>
  <definedNames/>
  <calcPr fullCalcOnLoad="1"/>
</workbook>
</file>

<file path=xl/sharedStrings.xml><?xml version="1.0" encoding="utf-8"?>
<sst xmlns="http://schemas.openxmlformats.org/spreadsheetml/2006/main" count="138" uniqueCount="81">
  <si>
    <t>Наименование судохлдной компании</t>
  </si>
  <si>
    <t>Доходы, тыс.грн.</t>
  </si>
  <si>
    <t>Расходы, тыс.грн.</t>
  </si>
  <si>
    <t>Первоначальная стоимость ОПФ, млн.грн.</t>
  </si>
  <si>
    <t>Износ, млн.грн.</t>
  </si>
  <si>
    <t>Дебеторская задолженность, тыс.грн.</t>
  </si>
  <si>
    <t>Кредиторская задолженность, тыс.грн.</t>
  </si>
  <si>
    <t>Количество судов</t>
  </si>
  <si>
    <t>Фрахтовая ставка, долл/т</t>
  </si>
  <si>
    <t>Случаи несохранной доставки, %</t>
  </si>
  <si>
    <t>Случаи несвоевременной доставки, %</t>
  </si>
  <si>
    <t>Время работы на рынке, лет</t>
  </si>
  <si>
    <t>№</t>
  </si>
  <si>
    <t>АО "Карат"</t>
  </si>
  <si>
    <t>"Ниэско"</t>
  </si>
  <si>
    <t>Орион</t>
  </si>
  <si>
    <t>"Орион Ко"</t>
  </si>
  <si>
    <t>СК "Укрферри"</t>
  </si>
  <si>
    <t>ООО "Белая птица"</t>
  </si>
  <si>
    <t>1,5 (&gt;5000) 4,5 (&gt;10000)</t>
  </si>
  <si>
    <t>нет</t>
  </si>
  <si>
    <t>5,5 (&gt;10000) 10,2 (&gt;20000)</t>
  </si>
  <si>
    <t xml:space="preserve">0,5 (для постоянных клиентов) </t>
  </si>
  <si>
    <t xml:space="preserve">Наименование судна </t>
  </si>
  <si>
    <t>Чистая грузоподъемность, т</t>
  </si>
  <si>
    <t>Скорость в грузу, узлы</t>
  </si>
  <si>
    <t>Скорость в балласте, узлы</t>
  </si>
  <si>
    <t>Белая</t>
  </si>
  <si>
    <t>птица</t>
  </si>
  <si>
    <r>
      <t>Киповая вместимость, м</t>
    </r>
    <r>
      <rPr>
        <vertAlign val="superscript"/>
        <sz val="10"/>
        <rFont val="Arial Cyr"/>
        <family val="0"/>
      </rPr>
      <t>3</t>
    </r>
  </si>
  <si>
    <t>"Амгуема"</t>
  </si>
  <si>
    <t>"Омск"</t>
  </si>
  <si>
    <t>"Росток"</t>
  </si>
  <si>
    <t>"Сергей Боткин"</t>
  </si>
  <si>
    <t>"Славянск"</t>
  </si>
  <si>
    <t>Карат</t>
  </si>
  <si>
    <t>"Новгород"</t>
  </si>
  <si>
    <t>"Пионер"</t>
  </si>
  <si>
    <t>Ниэско</t>
  </si>
  <si>
    <t>"Белоретск"</t>
  </si>
  <si>
    <t>"Андижан"</t>
  </si>
  <si>
    <t>"Иркутск"</t>
  </si>
  <si>
    <t>"Кишинев"</t>
  </si>
  <si>
    <t>"Симферополь"</t>
  </si>
  <si>
    <t>"Герои Панфиловцы"</t>
  </si>
  <si>
    <t>"Муром"</t>
  </si>
  <si>
    <t>"Повенец"</t>
  </si>
  <si>
    <t>"Нововолынск"</t>
  </si>
  <si>
    <t>"Василий Федосеев"</t>
  </si>
  <si>
    <t>"Петр Дутов"</t>
  </si>
  <si>
    <t>"Мариинск"</t>
  </si>
  <si>
    <t>"Сочи"</t>
  </si>
  <si>
    <t>Укрферри</t>
  </si>
  <si>
    <t>Одесский порт</t>
  </si>
  <si>
    <t xml:space="preserve">Порт Барселоны </t>
  </si>
  <si>
    <r>
      <t xml:space="preserve">Одесский цементный завод    </t>
    </r>
    <r>
      <rPr>
        <sz val="10"/>
        <rFont val="Arial Cyr"/>
        <family val="2"/>
      </rPr>
      <t>(склад готовой продукции)</t>
    </r>
  </si>
  <si>
    <t>Фирма    "Vega LTD" (оптовый склад)</t>
  </si>
  <si>
    <t>Региональные распределительные центры</t>
  </si>
  <si>
    <t>рынки</t>
  </si>
  <si>
    <t>биржи</t>
  </si>
  <si>
    <t>строительные фирмы</t>
  </si>
  <si>
    <t>ж/д вагоны</t>
  </si>
  <si>
    <t>суда</t>
  </si>
  <si>
    <t>а/м</t>
  </si>
  <si>
    <t>Оценка потребителей, баллы</t>
  </si>
  <si>
    <t>Возраст, лет</t>
  </si>
  <si>
    <t>Собственные средства, тыс.грн.</t>
  </si>
  <si>
    <t>Наименование компании</t>
  </si>
  <si>
    <t>Стоимость услуги, $</t>
  </si>
  <si>
    <t>Время рейса, сут.</t>
  </si>
  <si>
    <t xml:space="preserve">Возраст судов, лет </t>
  </si>
  <si>
    <t xml:space="preserve">Случаи несохранной доставки, % </t>
  </si>
  <si>
    <t>Рентабальность, %</t>
  </si>
  <si>
    <t>Коэффициент автономии</t>
  </si>
  <si>
    <t>Суммарный тоннаж, т</t>
  </si>
  <si>
    <t>Рейтинг</t>
  </si>
  <si>
    <t>ООО          "Белая птица"</t>
  </si>
  <si>
    <t>Скидки к фрахтовой     ставке, %</t>
  </si>
  <si>
    <r>
      <t xml:space="preserve">Таблица 2.1. </t>
    </r>
    <r>
      <rPr>
        <i/>
        <sz val="14"/>
        <rFont val="Times New Roman"/>
        <family val="1"/>
      </rPr>
      <t xml:space="preserve">Оносительная важность критериев </t>
    </r>
  </si>
  <si>
    <r>
      <t xml:space="preserve">Рисунок 1.1. </t>
    </r>
    <r>
      <rPr>
        <i/>
        <sz val="14"/>
        <rFont val="Times New Roman"/>
        <family val="1"/>
      </rPr>
      <t>Схема логистической цепи</t>
    </r>
  </si>
  <si>
    <t>Строительная компания "Patio"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</si>
</sst>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#&quot; &quot;?/4"/>
    <numFmt numFmtId="169" formatCode="0.000"/>
  </numFmts>
  <fonts count="11">
    <font>
      <sz val="10"/>
      <name val="Arial Cyr"/>
      <family val="0"/>
    </font>
    <font>
      <vertAlign val="superscript"/>
      <sz val="10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14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/>
    </xf>
    <xf numFmtId="164" fontId="0" fillId="0" borderId="1" xfId="0" applyNumberFormat="1" applyBorder="1" applyAlignment="1">
      <alignment/>
    </xf>
    <xf numFmtId="0" fontId="0" fillId="0" borderId="1" xfId="0" applyBorder="1" applyAlignment="1">
      <alignment horizontal="left"/>
    </xf>
    <xf numFmtId="0" fontId="4" fillId="0" borderId="0" xfId="0" applyFont="1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Font="1" applyAlignment="1">
      <alignment horizontal="center" textRotation="30"/>
    </xf>
    <xf numFmtId="0" fontId="3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right" textRotation="120"/>
    </xf>
    <xf numFmtId="0" fontId="0" fillId="0" borderId="0" xfId="0" applyAlignment="1">
      <alignment textRotation="115"/>
    </xf>
    <xf numFmtId="0" fontId="5" fillId="0" borderId="2" xfId="0" applyFont="1" applyBorder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0" fillId="0" borderId="0" xfId="0" applyNumberFormat="1" applyAlignment="1">
      <alignment/>
    </xf>
    <xf numFmtId="1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6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9" fillId="0" borderId="6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Relationship Id="rId2" Type="http://schemas.openxmlformats.org/officeDocument/2006/relationships/image" Target="../media/image10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13.emf" /><Relationship Id="rId3" Type="http://schemas.openxmlformats.org/officeDocument/2006/relationships/image" Target="../media/image12.emf" /><Relationship Id="rId4" Type="http://schemas.openxmlformats.org/officeDocument/2006/relationships/image" Target="../media/image14.emf" /><Relationship Id="rId5" Type="http://schemas.openxmlformats.org/officeDocument/2006/relationships/image" Target="../media/image11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9.emf" /><Relationship Id="rId10" Type="http://schemas.openxmlformats.org/officeDocument/2006/relationships/image" Target="../media/image10.emf" /><Relationship Id="rId11" Type="http://schemas.openxmlformats.org/officeDocument/2006/relationships/image" Target="../media/image1.wmf" /><Relationship Id="rId12" Type="http://schemas.openxmlformats.org/officeDocument/2006/relationships/image" Target="../media/image2.emf" /><Relationship Id="rId13" Type="http://schemas.openxmlformats.org/officeDocument/2006/relationships/image" Target="../media/image3.emf" /><Relationship Id="rId14" Type="http://schemas.openxmlformats.org/officeDocument/2006/relationships/image" Target="../media/image4.emf" /><Relationship Id="rId15" Type="http://schemas.openxmlformats.org/officeDocument/2006/relationships/image" Target="../media/image5.emf" /><Relationship Id="rId16" Type="http://schemas.openxmlformats.org/officeDocument/2006/relationships/image" Target="../media/image6.emf" /><Relationship Id="rId17" Type="http://schemas.openxmlformats.org/officeDocument/2006/relationships/image" Target="../media/image7.emf" /><Relationship Id="rId18" Type="http://schemas.openxmlformats.org/officeDocument/2006/relationships/image" Target="../media/image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14</xdr:row>
      <xdr:rowOff>219075</xdr:rowOff>
    </xdr:from>
    <xdr:to>
      <xdr:col>2</xdr:col>
      <xdr:colOff>47625</xdr:colOff>
      <xdr:row>14</xdr:row>
      <xdr:rowOff>219075</xdr:rowOff>
    </xdr:to>
    <xdr:sp>
      <xdr:nvSpPr>
        <xdr:cNvPr id="1" name="Line 1"/>
        <xdr:cNvSpPr>
          <a:spLocks/>
        </xdr:cNvSpPr>
      </xdr:nvSpPr>
      <xdr:spPr>
        <a:xfrm>
          <a:off x="1152525" y="2505075"/>
          <a:ext cx="79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219075</xdr:rowOff>
    </xdr:from>
    <xdr:to>
      <xdr:col>4</xdr:col>
      <xdr:colOff>0</xdr:colOff>
      <xdr:row>14</xdr:row>
      <xdr:rowOff>219075</xdr:rowOff>
    </xdr:to>
    <xdr:sp>
      <xdr:nvSpPr>
        <xdr:cNvPr id="2" name="Line 2"/>
        <xdr:cNvSpPr>
          <a:spLocks/>
        </xdr:cNvSpPr>
      </xdr:nvSpPr>
      <xdr:spPr>
        <a:xfrm>
          <a:off x="2762250" y="25050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5</xdr:col>
      <xdr:colOff>0</xdr:colOff>
      <xdr:row>14</xdr:row>
      <xdr:rowOff>219075</xdr:rowOff>
    </xdr:from>
    <xdr:to>
      <xdr:col>6</xdr:col>
      <xdr:colOff>47625</xdr:colOff>
      <xdr:row>14</xdr:row>
      <xdr:rowOff>219075</xdr:rowOff>
    </xdr:to>
    <xdr:sp>
      <xdr:nvSpPr>
        <xdr:cNvPr id="3" name="Line 3"/>
        <xdr:cNvSpPr>
          <a:spLocks/>
        </xdr:cNvSpPr>
      </xdr:nvSpPr>
      <xdr:spPr>
        <a:xfrm>
          <a:off x="4610100" y="25050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1371600</xdr:colOff>
      <xdr:row>18</xdr:row>
      <xdr:rowOff>0</xdr:rowOff>
    </xdr:from>
    <xdr:to>
      <xdr:col>9</xdr:col>
      <xdr:colOff>323850</xdr:colOff>
      <xdr:row>18</xdr:row>
      <xdr:rowOff>0</xdr:rowOff>
    </xdr:to>
    <xdr:sp>
      <xdr:nvSpPr>
        <xdr:cNvPr id="4" name="Line 7"/>
        <xdr:cNvSpPr>
          <a:spLocks/>
        </xdr:cNvSpPr>
      </xdr:nvSpPr>
      <xdr:spPr>
        <a:xfrm>
          <a:off x="8401050" y="32099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16</xdr:row>
      <xdr:rowOff>85725</xdr:rowOff>
    </xdr:from>
    <xdr:to>
      <xdr:col>9</xdr:col>
      <xdr:colOff>323850</xdr:colOff>
      <xdr:row>19</xdr:row>
      <xdr:rowOff>0</xdr:rowOff>
    </xdr:to>
    <xdr:sp>
      <xdr:nvSpPr>
        <xdr:cNvPr id="5" name="Line 8"/>
        <xdr:cNvSpPr>
          <a:spLocks/>
        </xdr:cNvSpPr>
      </xdr:nvSpPr>
      <xdr:spPr>
        <a:xfrm>
          <a:off x="8734425" y="2962275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333375</xdr:colOff>
      <xdr:row>16</xdr:row>
      <xdr:rowOff>76200</xdr:rowOff>
    </xdr:from>
    <xdr:to>
      <xdr:col>10</xdr:col>
      <xdr:colOff>0</xdr:colOff>
      <xdr:row>16</xdr:row>
      <xdr:rowOff>76200</xdr:rowOff>
    </xdr:to>
    <xdr:sp>
      <xdr:nvSpPr>
        <xdr:cNvPr id="6" name="Line 9"/>
        <xdr:cNvSpPr>
          <a:spLocks/>
        </xdr:cNvSpPr>
      </xdr:nvSpPr>
      <xdr:spPr>
        <a:xfrm>
          <a:off x="8743950" y="2952750"/>
          <a:ext cx="352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17</xdr:row>
      <xdr:rowOff>85725</xdr:rowOff>
    </xdr:from>
    <xdr:to>
      <xdr:col>10</xdr:col>
      <xdr:colOff>0</xdr:colOff>
      <xdr:row>17</xdr:row>
      <xdr:rowOff>85725</xdr:rowOff>
    </xdr:to>
    <xdr:sp>
      <xdr:nvSpPr>
        <xdr:cNvPr id="7" name="Line 10"/>
        <xdr:cNvSpPr>
          <a:spLocks/>
        </xdr:cNvSpPr>
      </xdr:nvSpPr>
      <xdr:spPr>
        <a:xfrm>
          <a:off x="8734425" y="313372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9</xdr:col>
      <xdr:colOff>323850</xdr:colOff>
      <xdr:row>19</xdr:row>
      <xdr:rowOff>0</xdr:rowOff>
    </xdr:from>
    <xdr:to>
      <xdr:col>10</xdr:col>
      <xdr:colOff>0</xdr:colOff>
      <xdr:row>19</xdr:row>
      <xdr:rowOff>0</xdr:rowOff>
    </xdr:to>
    <xdr:sp>
      <xdr:nvSpPr>
        <xdr:cNvPr id="8" name="Line 11"/>
        <xdr:cNvSpPr>
          <a:spLocks/>
        </xdr:cNvSpPr>
      </xdr:nvSpPr>
      <xdr:spPr>
        <a:xfrm>
          <a:off x="8734425" y="33813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6</xdr:col>
      <xdr:colOff>1000125</xdr:colOff>
      <xdr:row>14</xdr:row>
      <xdr:rowOff>247650</xdr:rowOff>
    </xdr:from>
    <xdr:to>
      <xdr:col>7</xdr:col>
      <xdr:colOff>219075</xdr:colOff>
      <xdr:row>14</xdr:row>
      <xdr:rowOff>247650</xdr:rowOff>
    </xdr:to>
    <xdr:sp>
      <xdr:nvSpPr>
        <xdr:cNvPr id="9" name="Line 12"/>
        <xdr:cNvSpPr>
          <a:spLocks/>
        </xdr:cNvSpPr>
      </xdr:nvSpPr>
      <xdr:spPr>
        <a:xfrm>
          <a:off x="6343650" y="253365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209550</xdr:colOff>
      <xdr:row>11</xdr:row>
      <xdr:rowOff>161925</xdr:rowOff>
    </xdr:from>
    <xdr:to>
      <xdr:col>7</xdr:col>
      <xdr:colOff>209550</xdr:colOff>
      <xdr:row>18</xdr:row>
      <xdr:rowOff>19050</xdr:rowOff>
    </xdr:to>
    <xdr:sp>
      <xdr:nvSpPr>
        <xdr:cNvPr id="10" name="Line 13"/>
        <xdr:cNvSpPr>
          <a:spLocks/>
        </xdr:cNvSpPr>
      </xdr:nvSpPr>
      <xdr:spPr>
        <a:xfrm>
          <a:off x="6562725" y="1914525"/>
          <a:ext cx="0" cy="1314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200025</xdr:colOff>
      <xdr:row>18</xdr:row>
      <xdr:rowOff>0</xdr:rowOff>
    </xdr:from>
    <xdr:to>
      <xdr:col>7</xdr:col>
      <xdr:colOff>666750</xdr:colOff>
      <xdr:row>18</xdr:row>
      <xdr:rowOff>0</xdr:rowOff>
    </xdr:to>
    <xdr:sp>
      <xdr:nvSpPr>
        <xdr:cNvPr id="11" name="Line 14"/>
        <xdr:cNvSpPr>
          <a:spLocks/>
        </xdr:cNvSpPr>
      </xdr:nvSpPr>
      <xdr:spPr>
        <a:xfrm>
          <a:off x="6553200" y="3209925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219075</xdr:colOff>
      <xdr:row>11</xdr:row>
      <xdr:rowOff>152400</xdr:rowOff>
    </xdr:from>
    <xdr:to>
      <xdr:col>7</xdr:col>
      <xdr:colOff>666750</xdr:colOff>
      <xdr:row>11</xdr:row>
      <xdr:rowOff>152400</xdr:rowOff>
    </xdr:to>
    <xdr:sp>
      <xdr:nvSpPr>
        <xdr:cNvPr id="12" name="Line 15"/>
        <xdr:cNvSpPr>
          <a:spLocks/>
        </xdr:cNvSpPr>
      </xdr:nvSpPr>
      <xdr:spPr>
        <a:xfrm>
          <a:off x="6572250" y="190500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10</xdr:row>
      <xdr:rowOff>9525</xdr:rowOff>
    </xdr:from>
    <xdr:to>
      <xdr:col>0</xdr:col>
      <xdr:colOff>409575</xdr:colOff>
      <xdr:row>11</xdr:row>
      <xdr:rowOff>28575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657475"/>
          <a:ext cx="3333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</xdr:colOff>
      <xdr:row>11</xdr:row>
      <xdr:rowOff>19050</xdr:rowOff>
    </xdr:from>
    <xdr:to>
      <xdr:col>0</xdr:col>
      <xdr:colOff>476250</xdr:colOff>
      <xdr:row>12</xdr:row>
      <xdr:rowOff>38100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2933700"/>
          <a:ext cx="3905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oleObject" Target="../embeddings/oleObject_3_2.bin" /><Relationship Id="rId4" Type="http://schemas.openxmlformats.org/officeDocument/2006/relationships/oleObject" Target="../embeddings/oleObject_3_3.bin" /><Relationship Id="rId5" Type="http://schemas.openxmlformats.org/officeDocument/2006/relationships/oleObject" Target="../embeddings/oleObject_3_4.bin" /><Relationship Id="rId6" Type="http://schemas.openxmlformats.org/officeDocument/2006/relationships/oleObject" Target="../embeddings/oleObject_3_5.bin" /><Relationship Id="rId7" Type="http://schemas.openxmlformats.org/officeDocument/2006/relationships/oleObject" Target="../embeddings/oleObject_3_6.bin" /><Relationship Id="rId8" Type="http://schemas.openxmlformats.org/officeDocument/2006/relationships/oleObject" Target="../embeddings/oleObject_3_7.bin" /><Relationship Id="rId9" Type="http://schemas.openxmlformats.org/officeDocument/2006/relationships/oleObject" Target="../embeddings/oleObject_3_8.bin" /><Relationship Id="rId10" Type="http://schemas.openxmlformats.org/officeDocument/2006/relationships/oleObject" Target="../embeddings/oleObject_3_9.bin" /><Relationship Id="rId11" Type="http://schemas.openxmlformats.org/officeDocument/2006/relationships/oleObject" Target="../embeddings/oleObject_3_10.bin" /><Relationship Id="rId12" Type="http://schemas.openxmlformats.org/officeDocument/2006/relationships/oleObject" Target="../embeddings/oleObject_3_11.bin" /><Relationship Id="rId13" Type="http://schemas.openxmlformats.org/officeDocument/2006/relationships/oleObject" Target="../embeddings/oleObject_3_12.bin" /><Relationship Id="rId14" Type="http://schemas.openxmlformats.org/officeDocument/2006/relationships/oleObject" Target="../embeddings/oleObject_3_13.bin" /><Relationship Id="rId15" Type="http://schemas.openxmlformats.org/officeDocument/2006/relationships/oleObject" Target="../embeddings/oleObject_3_14.bin" /><Relationship Id="rId16" Type="http://schemas.openxmlformats.org/officeDocument/2006/relationships/oleObject" Target="../embeddings/oleObject_3_15.bin" /><Relationship Id="rId17" Type="http://schemas.openxmlformats.org/officeDocument/2006/relationships/oleObject" Target="../embeddings/oleObject_3_16.bin" /><Relationship Id="rId18" Type="http://schemas.openxmlformats.org/officeDocument/2006/relationships/oleObject" Target="../embeddings/oleObject_3_17.bin" /><Relationship Id="rId19" Type="http://schemas.openxmlformats.org/officeDocument/2006/relationships/vmlDrawing" Target="../drawings/vmlDrawing1.vml" /><Relationship Id="rId20" Type="http://schemas.openxmlformats.org/officeDocument/2006/relationships/drawing" Target="../drawings/drawing2.xml" /><Relationship Id="rId2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"/>
  <sheetViews>
    <sheetView workbookViewId="0" topLeftCell="A4">
      <selection activeCell="A1" sqref="A1:P6"/>
    </sheetView>
  </sheetViews>
  <sheetFormatPr defaultColWidth="9.00390625" defaultRowHeight="12.75"/>
  <cols>
    <col min="1" max="1" width="2.375" style="0" customWidth="1"/>
    <col min="2" max="2" width="13.25390625" style="0" customWidth="1"/>
    <col min="3" max="3" width="6.625" style="0" customWidth="1"/>
    <col min="4" max="4" width="6.375" style="0" customWidth="1"/>
    <col min="5" max="5" width="5.25390625" style="0" customWidth="1"/>
    <col min="6" max="6" width="4.625" style="0" customWidth="1"/>
    <col min="7" max="7" width="5.625" style="0" customWidth="1"/>
    <col min="8" max="8" width="6.00390625" style="0" customWidth="1"/>
    <col min="9" max="9" width="5.125" style="0" customWidth="1"/>
    <col min="10" max="10" width="2.875" style="0" customWidth="1"/>
    <col min="11" max="11" width="5.00390625" style="0" customWidth="1"/>
    <col min="12" max="12" width="10.875" style="0" customWidth="1"/>
    <col min="13" max="13" width="5.00390625" style="0" customWidth="1"/>
    <col min="14" max="14" width="4.75390625" style="0" customWidth="1"/>
    <col min="15" max="15" width="3.875" style="0" customWidth="1"/>
    <col min="16" max="16" width="4.00390625" style="0" customWidth="1"/>
  </cols>
  <sheetData>
    <row r="1" spans="1:20" ht="135.75" customHeight="1" thickBot="1">
      <c r="A1" s="2" t="s">
        <v>12</v>
      </c>
      <c r="B1" s="2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2" t="s">
        <v>6</v>
      </c>
      <c r="I1" s="2" t="s">
        <v>66</v>
      </c>
      <c r="J1" s="2" t="s">
        <v>7</v>
      </c>
      <c r="K1" s="2" t="s">
        <v>8</v>
      </c>
      <c r="L1" s="2" t="s">
        <v>77</v>
      </c>
      <c r="M1" s="2" t="s">
        <v>9</v>
      </c>
      <c r="N1" s="2" t="s">
        <v>10</v>
      </c>
      <c r="O1" s="2" t="s">
        <v>11</v>
      </c>
      <c r="P1" s="2" t="s">
        <v>64</v>
      </c>
      <c r="Q1" s="1"/>
      <c r="R1" s="1"/>
      <c r="S1" s="1"/>
      <c r="T1" s="1"/>
    </row>
    <row r="2" spans="1:16" ht="39.75" customHeight="1" thickBot="1">
      <c r="A2" s="43">
        <v>11</v>
      </c>
      <c r="B2" s="37" t="s">
        <v>76</v>
      </c>
      <c r="C2" s="41">
        <v>1232.73</v>
      </c>
      <c r="D2" s="41">
        <v>835.77</v>
      </c>
      <c r="E2" s="39">
        <v>6.16</v>
      </c>
      <c r="F2" s="39">
        <v>2.14</v>
      </c>
      <c r="G2" s="39">
        <v>61.64</v>
      </c>
      <c r="H2" s="39">
        <v>253.68</v>
      </c>
      <c r="I2" s="39">
        <v>4620</v>
      </c>
      <c r="J2" s="39">
        <v>5</v>
      </c>
      <c r="K2" s="39">
        <v>20.81</v>
      </c>
      <c r="L2" s="40" t="s">
        <v>19</v>
      </c>
      <c r="M2" s="39">
        <v>2.49</v>
      </c>
      <c r="N2" s="39">
        <v>2.22</v>
      </c>
      <c r="O2" s="39">
        <v>3</v>
      </c>
      <c r="P2" s="42">
        <v>9</v>
      </c>
    </row>
    <row r="3" spans="1:16" ht="32.25" customHeight="1" thickBot="1">
      <c r="A3" s="43">
        <v>28</v>
      </c>
      <c r="B3" s="38" t="s">
        <v>13</v>
      </c>
      <c r="C3" s="41">
        <v>2825.47</v>
      </c>
      <c r="D3" s="41">
        <v>1950.28</v>
      </c>
      <c r="E3" s="39">
        <v>14.13</v>
      </c>
      <c r="F3" s="39">
        <v>6.73</v>
      </c>
      <c r="G3" s="39">
        <v>197.78</v>
      </c>
      <c r="H3" s="39">
        <v>1088.75</v>
      </c>
      <c r="I3" s="39">
        <v>8510</v>
      </c>
      <c r="J3" s="39">
        <v>2</v>
      </c>
      <c r="K3" s="39">
        <v>22</v>
      </c>
      <c r="L3" s="40" t="s">
        <v>20</v>
      </c>
      <c r="M3" s="39">
        <v>8.09</v>
      </c>
      <c r="N3" s="39">
        <v>2.19</v>
      </c>
      <c r="O3" s="39">
        <v>2</v>
      </c>
      <c r="P3" s="42">
        <v>8</v>
      </c>
    </row>
    <row r="4" spans="1:16" ht="30.75" customHeight="1" thickBot="1">
      <c r="A4" s="43">
        <v>45</v>
      </c>
      <c r="B4" s="38" t="s">
        <v>14</v>
      </c>
      <c r="C4" s="41">
        <v>1574.93</v>
      </c>
      <c r="D4" s="41">
        <v>1274.23</v>
      </c>
      <c r="E4" s="39">
        <v>11.02</v>
      </c>
      <c r="F4" s="39">
        <v>4.42</v>
      </c>
      <c r="G4" s="39">
        <v>125.99</v>
      </c>
      <c r="H4" s="39">
        <v>569.63</v>
      </c>
      <c r="I4" s="39">
        <v>7590</v>
      </c>
      <c r="J4" s="39">
        <v>5</v>
      </c>
      <c r="K4" s="39">
        <v>23.19</v>
      </c>
      <c r="L4" s="40" t="s">
        <v>20</v>
      </c>
      <c r="M4" s="39">
        <v>9.97</v>
      </c>
      <c r="N4" s="39">
        <v>13.18</v>
      </c>
      <c r="O4" s="39">
        <v>10</v>
      </c>
      <c r="P4" s="42">
        <v>10</v>
      </c>
    </row>
    <row r="5" spans="1:16" ht="34.5" thickBot="1">
      <c r="A5" s="43">
        <v>46</v>
      </c>
      <c r="B5" s="38" t="s">
        <v>16</v>
      </c>
      <c r="C5" s="41">
        <v>1732.42</v>
      </c>
      <c r="D5" s="41">
        <v>1363.43</v>
      </c>
      <c r="E5" s="39">
        <v>12.13</v>
      </c>
      <c r="F5" s="39">
        <v>4.82</v>
      </c>
      <c r="G5" s="39">
        <v>138.59</v>
      </c>
      <c r="H5" s="39">
        <v>1246.36</v>
      </c>
      <c r="I5" s="39">
        <v>8410</v>
      </c>
      <c r="J5" s="39">
        <v>3</v>
      </c>
      <c r="K5" s="39">
        <v>23.26</v>
      </c>
      <c r="L5" s="40" t="s">
        <v>22</v>
      </c>
      <c r="M5" s="39">
        <v>9.2</v>
      </c>
      <c r="N5" s="39">
        <v>12.41</v>
      </c>
      <c r="O5" s="39">
        <v>2</v>
      </c>
      <c r="P5" s="42">
        <v>9</v>
      </c>
    </row>
    <row r="6" spans="1:16" ht="39" customHeight="1" thickBot="1">
      <c r="A6" s="43">
        <v>74</v>
      </c>
      <c r="B6" s="38" t="s">
        <v>17</v>
      </c>
      <c r="C6" s="41">
        <v>3684.33</v>
      </c>
      <c r="D6" s="41">
        <v>3226.38</v>
      </c>
      <c r="E6" s="39">
        <v>18.42</v>
      </c>
      <c r="F6" s="39">
        <v>3.9</v>
      </c>
      <c r="G6" s="39">
        <v>331.59</v>
      </c>
      <c r="H6" s="39">
        <v>2986.95</v>
      </c>
      <c r="I6" s="39">
        <v>16700</v>
      </c>
      <c r="J6" s="39">
        <v>5</v>
      </c>
      <c r="K6" s="39">
        <v>25.22</v>
      </c>
      <c r="L6" s="40" t="s">
        <v>21</v>
      </c>
      <c r="M6" s="39">
        <v>5.84</v>
      </c>
      <c r="N6" s="39">
        <v>7.61</v>
      </c>
      <c r="O6" s="39">
        <v>3</v>
      </c>
      <c r="P6" s="42">
        <v>10</v>
      </c>
    </row>
  </sheetData>
  <printOptions/>
  <pageMargins left="0.7874015748031497" right="0.5905511811023623" top="0.7874015748031497" bottom="0.7874015748031497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5"/>
  <sheetViews>
    <sheetView workbookViewId="0" topLeftCell="A34">
      <selection activeCell="A36" sqref="A36:F43"/>
    </sheetView>
  </sheetViews>
  <sheetFormatPr defaultColWidth="9.00390625" defaultRowHeight="12.75"/>
  <cols>
    <col min="1" max="1" width="19.625" style="0" bestFit="1" customWidth="1"/>
    <col min="2" max="2" width="19.00390625" style="0" customWidth="1"/>
    <col min="3" max="3" width="15.25390625" style="0" customWidth="1"/>
    <col min="4" max="4" width="9.375" style="0" customWidth="1"/>
    <col min="5" max="5" width="11.625" style="0" customWidth="1"/>
  </cols>
  <sheetData>
    <row r="1" spans="1:6" ht="13.5" thickBot="1">
      <c r="A1" s="24" t="s">
        <v>23</v>
      </c>
      <c r="B1" s="24" t="s">
        <v>24</v>
      </c>
      <c r="C1" s="24" t="s">
        <v>29</v>
      </c>
      <c r="D1" s="24" t="s">
        <v>25</v>
      </c>
      <c r="E1" s="24" t="s">
        <v>26</v>
      </c>
      <c r="F1" s="24" t="s">
        <v>65</v>
      </c>
    </row>
    <row r="2" spans="1:6" ht="12.75" customHeight="1" thickBot="1">
      <c r="A2" s="24"/>
      <c r="B2" s="24"/>
      <c r="C2" s="24"/>
      <c r="D2" s="24"/>
      <c r="E2" s="24"/>
      <c r="F2" s="24"/>
    </row>
    <row r="3" spans="1:6" ht="13.5" thickBot="1">
      <c r="A3" s="24"/>
      <c r="B3" s="24"/>
      <c r="C3" s="24"/>
      <c r="D3" s="24"/>
      <c r="E3" s="24"/>
      <c r="F3" s="24"/>
    </row>
    <row r="4" spans="1:10" ht="13.5" thickBot="1">
      <c r="A4" s="4" t="s">
        <v>30</v>
      </c>
      <c r="B4" s="4">
        <v>7300</v>
      </c>
      <c r="C4" s="4">
        <v>9306</v>
      </c>
      <c r="D4" s="4">
        <v>14.9</v>
      </c>
      <c r="E4" s="4">
        <v>16.4</v>
      </c>
      <c r="F4" s="15">
        <v>10</v>
      </c>
      <c r="H4" s="19">
        <f>(B4*D4+B5*D5+B6*D6+B7*D7+B8*D8)/B$9</f>
        <v>16.36831487435989</v>
      </c>
      <c r="I4" s="19">
        <f>(B4*E4+B5*E5+B6*E6+B7*E7+B8*E8)/B9</f>
        <v>18.44057877813505</v>
      </c>
      <c r="J4">
        <f>(1910-76)/(H4*24)+(1910-76)/(I4*24)+(2*76)/(10*24)+(2*B10)/450</f>
        <v>46.765846748026036</v>
      </c>
    </row>
    <row r="5" spans="1:9" ht="13.5" thickBot="1">
      <c r="A5" s="4" t="s">
        <v>31</v>
      </c>
      <c r="B5" s="4">
        <v>12494</v>
      </c>
      <c r="C5" s="4">
        <v>19917</v>
      </c>
      <c r="D5" s="4">
        <v>17.4</v>
      </c>
      <c r="E5" s="4">
        <v>20.3</v>
      </c>
      <c r="F5" s="15">
        <v>12</v>
      </c>
      <c r="G5" t="s">
        <v>27</v>
      </c>
      <c r="H5" s="19"/>
      <c r="I5" s="19"/>
    </row>
    <row r="6" spans="1:9" ht="13.5" thickBot="1">
      <c r="A6" s="4" t="s">
        <v>32</v>
      </c>
      <c r="B6" s="4">
        <v>4911</v>
      </c>
      <c r="C6" s="4">
        <v>6885</v>
      </c>
      <c r="D6" s="4">
        <v>16.1</v>
      </c>
      <c r="E6" s="4">
        <v>16.5</v>
      </c>
      <c r="F6" s="15">
        <v>25</v>
      </c>
      <c r="G6" t="s">
        <v>28</v>
      </c>
      <c r="H6" s="19"/>
      <c r="I6" s="19"/>
    </row>
    <row r="7" spans="1:9" ht="13.5" thickBot="1">
      <c r="A7" s="4" t="s">
        <v>33</v>
      </c>
      <c r="B7" s="4">
        <v>6450</v>
      </c>
      <c r="C7" s="4">
        <v>9159</v>
      </c>
      <c r="D7" s="5">
        <v>14</v>
      </c>
      <c r="E7" s="5">
        <v>15</v>
      </c>
      <c r="F7" s="15">
        <v>20</v>
      </c>
      <c r="H7" s="19"/>
      <c r="I7" s="19"/>
    </row>
    <row r="8" spans="1:9" ht="13.5" thickBot="1">
      <c r="A8" s="4" t="s">
        <v>34</v>
      </c>
      <c r="B8" s="4">
        <v>10830</v>
      </c>
      <c r="C8" s="4">
        <v>17330</v>
      </c>
      <c r="D8" s="4">
        <v>17.7</v>
      </c>
      <c r="E8" s="4">
        <v>20.6</v>
      </c>
      <c r="F8" s="15">
        <v>15</v>
      </c>
      <c r="H8" s="19"/>
      <c r="I8" s="19"/>
    </row>
    <row r="9" spans="2:9" ht="12.75">
      <c r="B9">
        <f>SUM(B4:B8)</f>
        <v>41985</v>
      </c>
      <c r="F9">
        <f>SUM(F4:F8)</f>
        <v>82</v>
      </c>
      <c r="H9" s="19"/>
      <c r="I9" s="19"/>
    </row>
    <row r="10" spans="2:9" ht="13.5" thickBot="1">
      <c r="B10">
        <f>B9/5</f>
        <v>8397</v>
      </c>
      <c r="F10">
        <f>F9/5</f>
        <v>16.4</v>
      </c>
      <c r="H10" s="19"/>
      <c r="I10" s="19"/>
    </row>
    <row r="11" spans="1:9" ht="13.5" thickBot="1">
      <c r="A11" s="24" t="s">
        <v>23</v>
      </c>
      <c r="B11" s="24" t="s">
        <v>24</v>
      </c>
      <c r="C11" s="24" t="s">
        <v>29</v>
      </c>
      <c r="D11" s="24" t="s">
        <v>25</v>
      </c>
      <c r="E11" s="24" t="s">
        <v>26</v>
      </c>
      <c r="F11" s="24" t="s">
        <v>65</v>
      </c>
      <c r="H11" s="19"/>
      <c r="I11" s="19"/>
    </row>
    <row r="12" spans="1:9" ht="13.5" thickBot="1">
      <c r="A12" s="24"/>
      <c r="B12" s="24"/>
      <c r="C12" s="24"/>
      <c r="D12" s="24"/>
      <c r="E12" s="24"/>
      <c r="F12" s="24"/>
      <c r="H12" s="19"/>
      <c r="I12" s="19"/>
    </row>
    <row r="13" spans="1:9" ht="13.5" thickBot="1">
      <c r="A13" s="24"/>
      <c r="B13" s="24"/>
      <c r="C13" s="24"/>
      <c r="D13" s="24"/>
      <c r="E13" s="24"/>
      <c r="F13" s="24"/>
      <c r="H13" s="19"/>
      <c r="I13" s="19"/>
    </row>
    <row r="14" spans="1:9" ht="13.5" thickBot="1">
      <c r="A14" s="4" t="s">
        <v>36</v>
      </c>
      <c r="B14" s="4">
        <v>10950</v>
      </c>
      <c r="C14" s="4">
        <v>17642</v>
      </c>
      <c r="D14" s="5">
        <v>17</v>
      </c>
      <c r="E14" s="5">
        <v>18</v>
      </c>
      <c r="F14" s="15">
        <v>10</v>
      </c>
      <c r="H14" s="19">
        <f>(B14*D14+B15*D15)/B16</f>
        <v>16.130252044955775</v>
      </c>
      <c r="I14" s="19">
        <f>(B14*E14+B15*E15)/B16</f>
        <v>17.130252044955775</v>
      </c>
    </row>
    <row r="15" spans="1:9" ht="13.5" thickBot="1">
      <c r="A15" s="4" t="s">
        <v>37</v>
      </c>
      <c r="B15" s="4">
        <v>4087</v>
      </c>
      <c r="C15" s="4">
        <v>6060</v>
      </c>
      <c r="D15" s="5">
        <v>13.8</v>
      </c>
      <c r="E15" s="5">
        <v>14.8</v>
      </c>
      <c r="F15" s="15">
        <v>14</v>
      </c>
      <c r="G15" t="s">
        <v>35</v>
      </c>
      <c r="H15" s="19"/>
      <c r="I15" s="19"/>
    </row>
    <row r="16" spans="2:9" ht="12.75">
      <c r="B16">
        <f>SUM(B14:B15)</f>
        <v>15037</v>
      </c>
      <c r="F16">
        <f>SUM(F14:F15)</f>
        <v>24</v>
      </c>
      <c r="H16" s="19"/>
      <c r="I16" s="19"/>
    </row>
    <row r="17" spans="2:9" ht="13.5" thickBot="1">
      <c r="B17">
        <f>B16/2</f>
        <v>7518.5</v>
      </c>
      <c r="F17">
        <v>12</v>
      </c>
      <c r="H17" s="19"/>
      <c r="I17" s="19"/>
    </row>
    <row r="18" spans="1:9" ht="13.5" thickBot="1">
      <c r="A18" s="24" t="s">
        <v>23</v>
      </c>
      <c r="B18" s="24" t="s">
        <v>24</v>
      </c>
      <c r="C18" s="24" t="s">
        <v>29</v>
      </c>
      <c r="D18" s="24" t="s">
        <v>25</v>
      </c>
      <c r="E18" s="24" t="s">
        <v>26</v>
      </c>
      <c r="F18" s="24" t="s">
        <v>65</v>
      </c>
      <c r="H18" s="19"/>
      <c r="I18" s="19"/>
    </row>
    <row r="19" spans="1:9" ht="13.5" thickBot="1">
      <c r="A19" s="24"/>
      <c r="B19" s="24"/>
      <c r="C19" s="24"/>
      <c r="D19" s="24"/>
      <c r="E19" s="24"/>
      <c r="F19" s="24"/>
      <c r="H19" s="19"/>
      <c r="I19" s="19"/>
    </row>
    <row r="20" spans="1:9" ht="13.5" thickBot="1">
      <c r="A20" s="24"/>
      <c r="B20" s="24"/>
      <c r="C20" s="24"/>
      <c r="D20" s="24"/>
      <c r="E20" s="24"/>
      <c r="F20" s="24"/>
      <c r="H20" s="19"/>
      <c r="I20" s="19"/>
    </row>
    <row r="21" spans="1:9" ht="13.5" thickBot="1">
      <c r="A21" s="4" t="s">
        <v>40</v>
      </c>
      <c r="B21" s="4">
        <v>3971</v>
      </c>
      <c r="C21" s="4">
        <v>5635</v>
      </c>
      <c r="D21" s="4">
        <v>13.5</v>
      </c>
      <c r="E21" s="4">
        <v>14.2</v>
      </c>
      <c r="F21" s="15">
        <v>19</v>
      </c>
      <c r="H21" s="19">
        <f>(B21*D21+B22*D22+B23*D23+B24*D24+B25*D25)/B26</f>
        <v>15.961029306647607</v>
      </c>
      <c r="I21" s="19">
        <f>(B21*E21+B22*E22+B23*E23+B24*E24+B25*E25)/B26</f>
        <v>18.314872527996187</v>
      </c>
    </row>
    <row r="22" spans="1:6" ht="13.5" thickBot="1">
      <c r="A22" s="4" t="s">
        <v>39</v>
      </c>
      <c r="B22" s="4">
        <v>12350</v>
      </c>
      <c r="C22" s="4">
        <v>20409</v>
      </c>
      <c r="D22" s="4">
        <v>18.8</v>
      </c>
      <c r="E22" s="4">
        <v>22.1</v>
      </c>
      <c r="F22" s="15">
        <v>11</v>
      </c>
    </row>
    <row r="23" spans="1:7" ht="13.5" thickBot="1">
      <c r="A23" s="4" t="s">
        <v>41</v>
      </c>
      <c r="B23" s="4">
        <v>10969</v>
      </c>
      <c r="C23" s="4">
        <v>17168</v>
      </c>
      <c r="D23" s="4">
        <v>16.1</v>
      </c>
      <c r="E23" s="5">
        <v>18</v>
      </c>
      <c r="F23" s="15">
        <v>20</v>
      </c>
      <c r="G23" t="s">
        <v>38</v>
      </c>
    </row>
    <row r="24" spans="1:6" ht="13.5" thickBot="1">
      <c r="A24" s="4" t="s">
        <v>42</v>
      </c>
      <c r="B24" s="4">
        <v>3850</v>
      </c>
      <c r="C24" s="4">
        <v>5800</v>
      </c>
      <c r="D24" s="5">
        <v>11.7</v>
      </c>
      <c r="E24" s="5">
        <v>12.2</v>
      </c>
      <c r="F24" s="15">
        <v>22</v>
      </c>
    </row>
    <row r="25" spans="1:6" ht="13.5" thickBot="1">
      <c r="A25" s="6" t="s">
        <v>43</v>
      </c>
      <c r="B25" s="4">
        <v>10830</v>
      </c>
      <c r="C25" s="4">
        <v>17937</v>
      </c>
      <c r="D25" s="5">
        <v>15</v>
      </c>
      <c r="E25" s="5">
        <v>18</v>
      </c>
      <c r="F25" s="15">
        <v>17</v>
      </c>
    </row>
    <row r="26" spans="2:6" ht="12.75">
      <c r="B26">
        <f>SUM(B21:B25)</f>
        <v>41970</v>
      </c>
      <c r="F26">
        <f>SUM(F21:F25)</f>
        <v>89</v>
      </c>
    </row>
    <row r="27" spans="2:6" ht="13.5" thickBot="1">
      <c r="B27">
        <f>B26/5</f>
        <v>8394</v>
      </c>
      <c r="F27">
        <f>F26/5</f>
        <v>17.8</v>
      </c>
    </row>
    <row r="28" spans="1:6" ht="13.5" thickBot="1">
      <c r="A28" s="24" t="s">
        <v>23</v>
      </c>
      <c r="B28" s="24" t="s">
        <v>24</v>
      </c>
      <c r="C28" s="24" t="s">
        <v>29</v>
      </c>
      <c r="D28" s="24" t="s">
        <v>25</v>
      </c>
      <c r="E28" s="24" t="s">
        <v>26</v>
      </c>
      <c r="F28" s="24" t="s">
        <v>65</v>
      </c>
    </row>
    <row r="29" spans="1:6" ht="13.5" thickBot="1">
      <c r="A29" s="24"/>
      <c r="B29" s="24"/>
      <c r="C29" s="24"/>
      <c r="D29" s="24"/>
      <c r="E29" s="24"/>
      <c r="F29" s="24"/>
    </row>
    <row r="30" spans="1:6" ht="13.5" thickBot="1">
      <c r="A30" s="24"/>
      <c r="B30" s="24"/>
      <c r="C30" s="24"/>
      <c r="D30" s="24"/>
      <c r="E30" s="24"/>
      <c r="F30" s="24"/>
    </row>
    <row r="31" spans="1:9" ht="13.5" thickBot="1">
      <c r="A31" s="4" t="s">
        <v>44</v>
      </c>
      <c r="B31" s="4">
        <v>11738</v>
      </c>
      <c r="C31" s="4">
        <v>19570</v>
      </c>
      <c r="D31" s="4">
        <v>18.2</v>
      </c>
      <c r="E31" s="4">
        <v>19.3</v>
      </c>
      <c r="F31" s="15">
        <v>16</v>
      </c>
      <c r="G31" t="s">
        <v>15</v>
      </c>
      <c r="H31">
        <f>(B31*D31+B32*D32+B33*D33)/B34</f>
        <v>17.10006006006006</v>
      </c>
      <c r="I31">
        <f>(B31*E31+B32*E32+B33*E33)/B34</f>
        <v>18.30693693693694</v>
      </c>
    </row>
    <row r="32" spans="1:6" ht="13.5" thickBot="1">
      <c r="A32" s="4" t="s">
        <v>45</v>
      </c>
      <c r="B32" s="4">
        <v>11010</v>
      </c>
      <c r="C32" s="4">
        <v>17123</v>
      </c>
      <c r="D32" s="4">
        <v>17.2</v>
      </c>
      <c r="E32" s="4">
        <v>18.7</v>
      </c>
      <c r="F32" s="15">
        <v>21</v>
      </c>
    </row>
    <row r="33" spans="1:6" ht="13.5" thickBot="1">
      <c r="A33" s="4" t="s">
        <v>46</v>
      </c>
      <c r="B33" s="4">
        <v>3892</v>
      </c>
      <c r="C33" s="4">
        <v>5767</v>
      </c>
      <c r="D33" s="4">
        <v>13.5</v>
      </c>
      <c r="E33" s="5">
        <v>14.2</v>
      </c>
      <c r="F33" s="15">
        <v>25</v>
      </c>
    </row>
    <row r="34" spans="2:6" ht="12.75">
      <c r="B34">
        <f>SUM(B31:B33)</f>
        <v>26640</v>
      </c>
      <c r="F34">
        <f>SUM(F31:F33)</f>
        <v>62</v>
      </c>
    </row>
    <row r="35" spans="2:6" ht="13.5" thickBot="1">
      <c r="B35">
        <f>B34/3</f>
        <v>8880</v>
      </c>
      <c r="F35">
        <f>F34/3</f>
        <v>20.666666666666668</v>
      </c>
    </row>
    <row r="36" spans="1:6" ht="13.5" thickBot="1">
      <c r="A36" s="24" t="s">
        <v>23</v>
      </c>
      <c r="B36" s="24" t="s">
        <v>24</v>
      </c>
      <c r="C36" s="24" t="s">
        <v>29</v>
      </c>
      <c r="D36" s="24" t="s">
        <v>25</v>
      </c>
      <c r="E36" s="24" t="s">
        <v>26</v>
      </c>
      <c r="F36" s="24" t="s">
        <v>65</v>
      </c>
    </row>
    <row r="37" spans="1:6" ht="13.5" thickBot="1">
      <c r="A37" s="24"/>
      <c r="B37" s="24"/>
      <c r="C37" s="24"/>
      <c r="D37" s="24"/>
      <c r="E37" s="24"/>
      <c r="F37" s="24"/>
    </row>
    <row r="38" spans="1:6" ht="13.5" thickBot="1">
      <c r="A38" s="24"/>
      <c r="B38" s="24"/>
      <c r="C38" s="24"/>
      <c r="D38" s="24"/>
      <c r="E38" s="24"/>
      <c r="F38" s="24"/>
    </row>
    <row r="39" spans="1:9" ht="13.5" thickBot="1">
      <c r="A39" s="4" t="s">
        <v>48</v>
      </c>
      <c r="B39" s="4">
        <v>5000</v>
      </c>
      <c r="C39" s="4">
        <v>9306</v>
      </c>
      <c r="D39" s="4">
        <v>14.9</v>
      </c>
      <c r="E39" s="4">
        <v>16.4</v>
      </c>
      <c r="F39" s="15">
        <v>18</v>
      </c>
      <c r="H39">
        <f>(B39*D39+B40*D40+B41*D41+B42*D42+B43*D43)/B44</f>
        <v>17.264082122751073</v>
      </c>
      <c r="I39">
        <f>(B39*E39+B40*E40+B41*E41+B42*E42+B43*E43)/B44</f>
        <v>18.859255541120426</v>
      </c>
    </row>
    <row r="40" spans="1:6" ht="13.5" thickBot="1">
      <c r="A40" s="4" t="s">
        <v>50</v>
      </c>
      <c r="B40" s="4">
        <v>10978</v>
      </c>
      <c r="C40" s="4">
        <v>17701</v>
      </c>
      <c r="D40" s="4">
        <v>17.2</v>
      </c>
      <c r="E40" s="4">
        <v>18.7</v>
      </c>
      <c r="F40" s="15">
        <v>10</v>
      </c>
    </row>
    <row r="41" spans="1:7" ht="13.5" thickBot="1">
      <c r="A41" s="4" t="s">
        <v>47</v>
      </c>
      <c r="B41" s="4">
        <v>12100</v>
      </c>
      <c r="C41" s="4">
        <v>17642</v>
      </c>
      <c r="D41" s="5">
        <v>17</v>
      </c>
      <c r="E41" s="5">
        <v>18</v>
      </c>
      <c r="F41" s="15">
        <v>14</v>
      </c>
      <c r="G41" t="s">
        <v>52</v>
      </c>
    </row>
    <row r="42" spans="1:6" ht="13.5" thickBot="1">
      <c r="A42" s="4" t="s">
        <v>49</v>
      </c>
      <c r="B42" s="4">
        <v>11627</v>
      </c>
      <c r="C42" s="4">
        <v>18810</v>
      </c>
      <c r="D42" s="4">
        <v>18.2</v>
      </c>
      <c r="E42" s="4">
        <v>19.3</v>
      </c>
      <c r="F42" s="15">
        <v>12</v>
      </c>
    </row>
    <row r="43" spans="1:6" ht="13.5" thickBot="1">
      <c r="A43" s="4" t="s">
        <v>51</v>
      </c>
      <c r="B43" s="4">
        <v>11097</v>
      </c>
      <c r="C43" s="4">
        <v>17330</v>
      </c>
      <c r="D43" s="4">
        <v>17.7</v>
      </c>
      <c r="E43" s="4">
        <v>20.6</v>
      </c>
      <c r="F43" s="15">
        <v>15</v>
      </c>
    </row>
    <row r="44" spans="2:6" ht="12.75">
      <c r="B44">
        <f>SUM(B39:B43)</f>
        <v>50802</v>
      </c>
      <c r="F44">
        <f>SUM(F39:F43)</f>
        <v>69</v>
      </c>
    </row>
    <row r="45" spans="2:6" ht="12.75">
      <c r="B45">
        <f>B44/5</f>
        <v>10160.4</v>
      </c>
      <c r="F45">
        <f>F44/5</f>
        <v>13.8</v>
      </c>
    </row>
  </sheetData>
  <mergeCells count="30">
    <mergeCell ref="F36:F38"/>
    <mergeCell ref="D28:D30"/>
    <mergeCell ref="F1:F3"/>
    <mergeCell ref="F11:F13"/>
    <mergeCell ref="F18:F20"/>
    <mergeCell ref="F28:F30"/>
    <mergeCell ref="E18:E20"/>
    <mergeCell ref="E28:E30"/>
    <mergeCell ref="E36:E38"/>
    <mergeCell ref="D18:D20"/>
    <mergeCell ref="A36:A38"/>
    <mergeCell ref="B36:B38"/>
    <mergeCell ref="C36:C38"/>
    <mergeCell ref="D36:D38"/>
    <mergeCell ref="A28:A30"/>
    <mergeCell ref="B28:B30"/>
    <mergeCell ref="C28:C30"/>
    <mergeCell ref="A18:A20"/>
    <mergeCell ref="B18:B20"/>
    <mergeCell ref="C18:C20"/>
    <mergeCell ref="E1:E3"/>
    <mergeCell ref="A11:A13"/>
    <mergeCell ref="B11:B13"/>
    <mergeCell ref="C11:C13"/>
    <mergeCell ref="D11:D13"/>
    <mergeCell ref="A1:A3"/>
    <mergeCell ref="B1:B3"/>
    <mergeCell ref="C1:C3"/>
    <mergeCell ref="D1:D3"/>
    <mergeCell ref="E11:E13"/>
  </mergeCells>
  <printOptions/>
  <pageMargins left="0.7874015748031497" right="0.5905511811023623" top="0.7874015748031497" bottom="0.7874015748031497" header="0" footer="0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1:K25"/>
  <sheetViews>
    <sheetView workbookViewId="0" topLeftCell="A19">
      <selection activeCell="A20" sqref="A20"/>
    </sheetView>
  </sheetViews>
  <sheetFormatPr defaultColWidth="9.00390625" defaultRowHeight="12.75"/>
  <cols>
    <col min="1" max="1" width="15.125" style="0" customWidth="1"/>
    <col min="2" max="2" width="9.75390625" style="0" customWidth="1"/>
    <col min="3" max="3" width="11.25390625" style="0" customWidth="1"/>
    <col min="4" max="4" width="11.375" style="0" customWidth="1"/>
    <col min="5" max="5" width="13.00390625" style="0" customWidth="1"/>
    <col min="6" max="6" width="9.625" style="0" customWidth="1"/>
    <col min="7" max="7" width="13.25390625" style="0" customWidth="1"/>
    <col min="8" max="8" width="8.875" style="0" customWidth="1"/>
    <col min="9" max="9" width="18.125" style="0" customWidth="1"/>
    <col min="11" max="11" width="11.875" style="0" customWidth="1"/>
  </cols>
  <sheetData>
    <row r="10" ht="10.5" customHeight="1" thickBot="1"/>
    <row r="11" ht="12.75">
      <c r="I11" s="47" t="s">
        <v>80</v>
      </c>
    </row>
    <row r="12" spans="8:9" ht="13.5" thickBot="1">
      <c r="H12" s="1" t="s">
        <v>63</v>
      </c>
      <c r="I12" s="48"/>
    </row>
    <row r="13" spans="1:9" ht="15.75" customHeight="1" thickBot="1">
      <c r="A13" s="26" t="s">
        <v>55</v>
      </c>
      <c r="H13" s="9"/>
      <c r="I13" s="49"/>
    </row>
    <row r="14" spans="1:7" ht="12.75" customHeight="1" thickBot="1">
      <c r="A14" s="27"/>
      <c r="G14" s="29" t="s">
        <v>56</v>
      </c>
    </row>
    <row r="15" spans="1:7" ht="31.5" customHeight="1" thickBot="1">
      <c r="A15" s="27"/>
      <c r="B15" s="7" t="s">
        <v>61</v>
      </c>
      <c r="C15" s="10" t="s">
        <v>53</v>
      </c>
      <c r="D15" s="8" t="s">
        <v>62</v>
      </c>
      <c r="E15" s="10" t="s">
        <v>54</v>
      </c>
      <c r="F15" s="7" t="s">
        <v>61</v>
      </c>
      <c r="G15" s="30"/>
    </row>
    <row r="16" spans="1:8" ht="15" customHeight="1" thickBot="1">
      <c r="A16" s="27"/>
      <c r="G16" s="31"/>
      <c r="H16" s="11"/>
    </row>
    <row r="17" spans="1:11" ht="13.5" customHeight="1" thickBot="1">
      <c r="A17" s="28"/>
      <c r="H17" s="12"/>
      <c r="I17" s="33" t="s">
        <v>57</v>
      </c>
      <c r="K17" s="13" t="s">
        <v>58</v>
      </c>
    </row>
    <row r="18" spans="8:11" ht="12.75" customHeight="1">
      <c r="H18" s="1" t="s">
        <v>63</v>
      </c>
      <c r="I18" s="50"/>
      <c r="J18" t="s">
        <v>63</v>
      </c>
      <c r="K18" s="13" t="s">
        <v>59</v>
      </c>
    </row>
    <row r="19" spans="9:11" ht="13.5" customHeight="1" thickBot="1">
      <c r="I19" s="34"/>
      <c r="K19" s="25" t="s">
        <v>60</v>
      </c>
    </row>
    <row r="20" ht="12.75">
      <c r="K20" s="25"/>
    </row>
    <row r="25" spans="1:5" ht="18.75">
      <c r="A25" s="46" t="s">
        <v>79</v>
      </c>
      <c r="B25" s="45"/>
      <c r="C25" s="45"/>
      <c r="D25" s="45"/>
      <c r="E25" s="45"/>
    </row>
  </sheetData>
  <mergeCells count="6">
    <mergeCell ref="A25:E25"/>
    <mergeCell ref="K19:K20"/>
    <mergeCell ref="A13:A17"/>
    <mergeCell ref="G14:G16"/>
    <mergeCell ref="I11:I13"/>
    <mergeCell ref="I17:I19"/>
  </mergeCells>
  <printOptions/>
  <pageMargins left="0.7874015748031497" right="0.7874015748031497" top="0.7874015748031497" bottom="0.5905511811023623" header="0" footer="0"/>
  <pageSetup horizontalDpi="300" verticalDpi="3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3"/>
  <sheetViews>
    <sheetView workbookViewId="0" topLeftCell="A1">
      <selection activeCell="B4" sqref="B4"/>
    </sheetView>
  </sheetViews>
  <sheetFormatPr defaultColWidth="9.00390625" defaultRowHeight="12.75"/>
  <cols>
    <col min="1" max="1" width="7.00390625" style="0" customWidth="1"/>
    <col min="2" max="11" width="8.125" style="0" customWidth="1"/>
    <col min="12" max="12" width="13.00390625" style="0" customWidth="1"/>
  </cols>
  <sheetData>
    <row r="1" spans="1:8" ht="19.5" thickBot="1">
      <c r="A1" s="44" t="s">
        <v>78</v>
      </c>
      <c r="B1" s="44"/>
      <c r="C1" s="44"/>
      <c r="D1" s="44"/>
      <c r="E1" s="44"/>
      <c r="F1" s="44"/>
      <c r="G1" s="44"/>
      <c r="H1" s="44"/>
    </row>
    <row r="2" spans="1:11" ht="21" customHeight="1" thickBot="1">
      <c r="A2" s="4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4" ht="21" customHeight="1" thickBot="1">
      <c r="A3" s="16"/>
      <c r="B3" s="17">
        <v>1</v>
      </c>
      <c r="C3" s="17">
        <v>5</v>
      </c>
      <c r="D3" s="17">
        <v>7</v>
      </c>
      <c r="E3" s="17">
        <v>3</v>
      </c>
      <c r="F3" s="17">
        <v>3</v>
      </c>
      <c r="G3" s="17">
        <v>7</v>
      </c>
      <c r="H3" s="17">
        <v>9</v>
      </c>
      <c r="I3" s="17">
        <v>7</v>
      </c>
      <c r="J3" s="17">
        <v>6</v>
      </c>
      <c r="K3" s="17">
        <v>7</v>
      </c>
      <c r="L3">
        <f>PRODUCT(B3:K3)</f>
        <v>5834430</v>
      </c>
      <c r="M3">
        <f>ROUND(POWER(L3,0.1),3)</f>
        <v>4.749</v>
      </c>
      <c r="N3">
        <f>ROUND(M3/M$13,3)</f>
        <v>0.319</v>
      </c>
    </row>
    <row r="4" spans="1:14" ht="21" customHeight="1" thickBot="1">
      <c r="A4" s="16"/>
      <c r="B4" s="20">
        <v>0.2</v>
      </c>
      <c r="C4" s="18">
        <v>1</v>
      </c>
      <c r="D4" s="18">
        <v>2</v>
      </c>
      <c r="E4" s="20">
        <v>0.3333333333333333</v>
      </c>
      <c r="F4" s="20">
        <v>0.5</v>
      </c>
      <c r="G4" s="18">
        <v>5</v>
      </c>
      <c r="H4" s="18">
        <v>6</v>
      </c>
      <c r="I4" s="18">
        <v>2</v>
      </c>
      <c r="J4" s="18">
        <v>3</v>
      </c>
      <c r="K4" s="18">
        <v>3</v>
      </c>
      <c r="L4">
        <f aca="true" t="shared" si="0" ref="L4:L12">PRODUCT(B4:K4)</f>
        <v>36</v>
      </c>
      <c r="M4">
        <f aca="true" t="shared" si="1" ref="M4:M12">ROUND(POWER(L4,0.1),3)</f>
        <v>1.431</v>
      </c>
      <c r="N4">
        <f aca="true" t="shared" si="2" ref="N4:N12">ROUND(M4/M$13,3)</f>
        <v>0.096</v>
      </c>
    </row>
    <row r="5" spans="1:14" ht="21" customHeight="1" thickBot="1">
      <c r="A5" s="16"/>
      <c r="B5" s="20">
        <v>0.14285714285714285</v>
      </c>
      <c r="C5" s="20">
        <v>0.5</v>
      </c>
      <c r="D5" s="18">
        <v>1</v>
      </c>
      <c r="E5" s="20">
        <v>0.2</v>
      </c>
      <c r="F5" s="20">
        <v>0.3333333333333333</v>
      </c>
      <c r="G5" s="18">
        <v>5</v>
      </c>
      <c r="H5" s="18">
        <v>6</v>
      </c>
      <c r="I5" s="18">
        <v>2</v>
      </c>
      <c r="J5" s="18">
        <v>3</v>
      </c>
      <c r="K5" s="18">
        <v>2</v>
      </c>
      <c r="L5">
        <f t="shared" si="0"/>
        <v>1.7142857142857142</v>
      </c>
      <c r="M5">
        <f t="shared" si="1"/>
        <v>1.055</v>
      </c>
      <c r="N5">
        <f t="shared" si="2"/>
        <v>0.071</v>
      </c>
    </row>
    <row r="6" spans="1:14" ht="21" customHeight="1" thickBot="1">
      <c r="A6" s="16"/>
      <c r="B6" s="20">
        <v>0.3333333333333333</v>
      </c>
      <c r="C6" s="21">
        <v>3</v>
      </c>
      <c r="D6" s="21">
        <v>5</v>
      </c>
      <c r="E6" s="18">
        <v>1</v>
      </c>
      <c r="F6" s="18">
        <v>2</v>
      </c>
      <c r="G6" s="18">
        <v>5</v>
      </c>
      <c r="H6" s="18">
        <v>6</v>
      </c>
      <c r="I6" s="18">
        <v>5</v>
      </c>
      <c r="J6" s="18">
        <v>7</v>
      </c>
      <c r="K6" s="18">
        <v>5</v>
      </c>
      <c r="L6">
        <f t="shared" si="0"/>
        <v>52500</v>
      </c>
      <c r="M6">
        <f t="shared" si="1"/>
        <v>2.965</v>
      </c>
      <c r="N6">
        <f t="shared" si="2"/>
        <v>0.199</v>
      </c>
    </row>
    <row r="7" spans="1:14" ht="21" customHeight="1" thickBot="1">
      <c r="A7" s="16"/>
      <c r="B7" s="20">
        <v>0.3333333333333333</v>
      </c>
      <c r="C7" s="21">
        <v>2</v>
      </c>
      <c r="D7" s="21">
        <v>3</v>
      </c>
      <c r="E7" s="20">
        <v>0.5</v>
      </c>
      <c r="F7" s="18">
        <v>1</v>
      </c>
      <c r="G7" s="18">
        <v>5</v>
      </c>
      <c r="H7" s="18">
        <v>6</v>
      </c>
      <c r="I7" s="18">
        <v>4</v>
      </c>
      <c r="J7" s="18">
        <v>6</v>
      </c>
      <c r="K7" s="18">
        <v>5</v>
      </c>
      <c r="L7">
        <f t="shared" si="0"/>
        <v>3600</v>
      </c>
      <c r="M7">
        <f t="shared" si="1"/>
        <v>2.268</v>
      </c>
      <c r="N7">
        <f t="shared" si="2"/>
        <v>0.152</v>
      </c>
    </row>
    <row r="8" spans="1:14" ht="21" customHeight="1" thickBot="1">
      <c r="A8" s="16"/>
      <c r="B8" s="20">
        <v>0.14285714285714285</v>
      </c>
      <c r="C8" s="20">
        <v>0.2</v>
      </c>
      <c r="D8" s="20">
        <v>0.2</v>
      </c>
      <c r="E8" s="20">
        <v>0.2</v>
      </c>
      <c r="F8" s="20">
        <v>0.2</v>
      </c>
      <c r="G8" s="18">
        <v>1</v>
      </c>
      <c r="H8" s="18">
        <v>2</v>
      </c>
      <c r="I8" s="18">
        <v>2</v>
      </c>
      <c r="J8" s="20">
        <v>0.5</v>
      </c>
      <c r="K8" s="20">
        <v>0.5</v>
      </c>
      <c r="L8">
        <f t="shared" si="0"/>
        <v>0.0002285714285714286</v>
      </c>
      <c r="M8">
        <f t="shared" si="1"/>
        <v>0.432</v>
      </c>
      <c r="N8">
        <f t="shared" si="2"/>
        <v>0.029</v>
      </c>
    </row>
    <row r="9" spans="1:14" ht="21" customHeight="1" thickBot="1">
      <c r="A9" s="16"/>
      <c r="B9" s="20">
        <v>0.1111111111111111</v>
      </c>
      <c r="C9" s="20">
        <v>0.16666666666666666</v>
      </c>
      <c r="D9" s="20">
        <v>0.16666666666666666</v>
      </c>
      <c r="E9" s="20">
        <v>0.16666666666666666</v>
      </c>
      <c r="F9" s="20">
        <v>0.16666666666666666</v>
      </c>
      <c r="G9" s="20">
        <v>0.5</v>
      </c>
      <c r="H9" s="18">
        <v>1</v>
      </c>
      <c r="I9" s="20">
        <v>0.3333333333333333</v>
      </c>
      <c r="J9" s="20">
        <v>0.3333333333333333</v>
      </c>
      <c r="K9" s="20">
        <v>0.2</v>
      </c>
      <c r="L9">
        <f t="shared" si="0"/>
        <v>9.525986892242034E-07</v>
      </c>
      <c r="M9">
        <f t="shared" si="1"/>
        <v>0.25</v>
      </c>
      <c r="N9">
        <f t="shared" si="2"/>
        <v>0.017</v>
      </c>
    </row>
    <row r="10" spans="1:14" ht="21" customHeight="1" thickBot="1">
      <c r="A10" s="16"/>
      <c r="B10" s="20">
        <v>0.14285714285714285</v>
      </c>
      <c r="C10" s="20">
        <v>0.5</v>
      </c>
      <c r="D10" s="20">
        <v>0.5</v>
      </c>
      <c r="E10" s="20">
        <v>0.2</v>
      </c>
      <c r="F10" s="20">
        <v>0.25</v>
      </c>
      <c r="G10" s="20">
        <v>0.5</v>
      </c>
      <c r="H10" s="21">
        <v>3</v>
      </c>
      <c r="I10" s="18">
        <v>1</v>
      </c>
      <c r="J10" s="18">
        <v>3</v>
      </c>
      <c r="K10" s="18">
        <v>2</v>
      </c>
      <c r="L10">
        <f t="shared" si="0"/>
        <v>0.01607142857142857</v>
      </c>
      <c r="M10">
        <f t="shared" si="1"/>
        <v>0.662</v>
      </c>
      <c r="N10">
        <f t="shared" si="2"/>
        <v>0.044</v>
      </c>
    </row>
    <row r="11" spans="1:14" ht="21" customHeight="1" thickBot="1">
      <c r="A11" s="16"/>
      <c r="B11" s="20">
        <v>0.16666666666666666</v>
      </c>
      <c r="C11" s="20">
        <v>0.3333333333333333</v>
      </c>
      <c r="D11" s="20">
        <v>0.3333333333333333</v>
      </c>
      <c r="E11" s="20">
        <v>0.14285714285714285</v>
      </c>
      <c r="F11" s="20">
        <v>0.16666666666666666</v>
      </c>
      <c r="G11" s="21">
        <v>2</v>
      </c>
      <c r="H11" s="21">
        <v>3</v>
      </c>
      <c r="I11" s="20">
        <v>0.3333333333333333</v>
      </c>
      <c r="J11" s="18">
        <v>1</v>
      </c>
      <c r="K11" s="20">
        <v>0.5</v>
      </c>
      <c r="L11">
        <f t="shared" si="0"/>
        <v>0.0004409171075837742</v>
      </c>
      <c r="M11">
        <f t="shared" si="1"/>
        <v>0.462</v>
      </c>
      <c r="N11">
        <f t="shared" si="2"/>
        <v>0.031</v>
      </c>
    </row>
    <row r="12" spans="1:14" ht="21" customHeight="1" thickBot="1">
      <c r="A12" s="16"/>
      <c r="B12" s="20">
        <v>0.14285714285714285</v>
      </c>
      <c r="C12" s="20">
        <v>0.3333333333333333</v>
      </c>
      <c r="D12" s="20">
        <v>0.5</v>
      </c>
      <c r="E12" s="20">
        <v>0.2</v>
      </c>
      <c r="F12" s="20">
        <v>0.2</v>
      </c>
      <c r="G12" s="21">
        <v>2</v>
      </c>
      <c r="H12" s="21">
        <v>5</v>
      </c>
      <c r="I12" s="20">
        <v>0.5</v>
      </c>
      <c r="J12" s="21">
        <v>2</v>
      </c>
      <c r="K12" s="18">
        <v>1</v>
      </c>
      <c r="L12">
        <f t="shared" si="0"/>
        <v>0.009523809523809525</v>
      </c>
      <c r="M12">
        <f t="shared" si="1"/>
        <v>0.628</v>
      </c>
      <c r="N12">
        <f t="shared" si="2"/>
        <v>0.042</v>
      </c>
    </row>
    <row r="13" spans="8:14" ht="12.75">
      <c r="H13" s="19"/>
      <c r="M13">
        <f>SUM(M3:M12)</f>
        <v>14.902000000000001</v>
      </c>
      <c r="N13">
        <f>SUM(N3:N12)</f>
        <v>1.0000000000000002</v>
      </c>
    </row>
  </sheetData>
  <mergeCells count="1">
    <mergeCell ref="A1:H1"/>
  </mergeCells>
  <printOptions/>
  <pageMargins left="0.7874015748031497" right="0.5905511811023623" top="0.7874015748031497" bottom="0.7874015748031497" header="0" footer="0"/>
  <pageSetup horizontalDpi="300" verticalDpi="300" orientation="portrait" paperSize="9" r:id="rId21"/>
  <drawing r:id="rId20"/>
  <legacyDrawing r:id="rId19"/>
  <oleObjects>
    <oleObject progId="Equation.3" shapeId="1056458" r:id="rId1"/>
    <oleObject progId="Equation.3" shapeId="1058672" r:id="rId2"/>
    <oleObject progId="Equation.3" shapeId="1058753" r:id="rId3"/>
    <oleObject progId="Equation.3" shapeId="1058837" r:id="rId4"/>
    <oleObject progId="Equation.3" shapeId="1058927" r:id="rId5"/>
    <oleObject progId="Equation.3" shapeId="1059010" r:id="rId6"/>
    <oleObject progId="Equation.3" shapeId="1059098" r:id="rId7"/>
    <oleObject progId="Equation.3" shapeId="1059212" r:id="rId8"/>
    <oleObject progId="Equation.3" shapeId="1059331" r:id="rId9"/>
    <oleObject progId="Equation.3" shapeId="1059443" r:id="rId10"/>
    <oleObject progId="Equation.3" shapeId="1072806" r:id="rId11"/>
    <oleObject progId="Equation.3" shapeId="1073133" r:id="rId12"/>
    <oleObject progId="Equation.3" shapeId="1073374" r:id="rId13"/>
    <oleObject progId="Equation.3" shapeId="1073561" r:id="rId14"/>
    <oleObject progId="Equation.3" shapeId="1073826" r:id="rId15"/>
    <oleObject progId="Equation.3" shapeId="1074006" r:id="rId16"/>
    <oleObject progId="Equation.3" shapeId="1074173" r:id="rId17"/>
    <oleObject progId="Equation.3" shapeId="1074358" r:id="rId18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K7"/>
  <sheetViews>
    <sheetView tabSelected="1" workbookViewId="0" topLeftCell="A1">
      <selection activeCell="A1" sqref="A1:K2"/>
    </sheetView>
  </sheetViews>
  <sheetFormatPr defaultColWidth="9.00390625" defaultRowHeight="12.75"/>
  <cols>
    <col min="1" max="1" width="17.375" style="0" customWidth="1"/>
    <col min="2" max="2" width="9.00390625" style="0" customWidth="1"/>
    <col min="3" max="3" width="5.875" style="0" customWidth="1"/>
    <col min="4" max="4" width="5.75390625" style="0" customWidth="1"/>
    <col min="5" max="5" width="8.375" style="0" customWidth="1"/>
    <col min="7" max="7" width="5.75390625" style="0" customWidth="1"/>
    <col min="8" max="8" width="5.875" style="0" customWidth="1"/>
    <col min="9" max="9" width="7.25390625" style="0" customWidth="1"/>
    <col min="10" max="10" width="7.625" style="0" customWidth="1"/>
    <col min="11" max="11" width="7.375" style="0" customWidth="1"/>
  </cols>
  <sheetData>
    <row r="1" spans="1:11" ht="30" customHeight="1" thickBot="1">
      <c r="A1" s="32" t="s">
        <v>67</v>
      </c>
      <c r="B1" s="32" t="s">
        <v>68</v>
      </c>
      <c r="C1" s="32" t="s">
        <v>69</v>
      </c>
      <c r="D1" s="32" t="s">
        <v>70</v>
      </c>
      <c r="E1" s="32" t="s">
        <v>71</v>
      </c>
      <c r="F1" s="32" t="s">
        <v>10</v>
      </c>
      <c r="G1" s="32" t="s">
        <v>72</v>
      </c>
      <c r="H1" s="32" t="s">
        <v>73</v>
      </c>
      <c r="I1" s="32" t="s">
        <v>11</v>
      </c>
      <c r="J1" s="32" t="s">
        <v>74</v>
      </c>
      <c r="K1" s="32" t="s">
        <v>64</v>
      </c>
    </row>
    <row r="2" spans="1:11" ht="57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0" customHeight="1" thickBot="1">
      <c r="A3" s="3" t="s">
        <v>18</v>
      </c>
      <c r="B3" s="14">
        <f>32000*Лист1!K2*(1-0.045)</f>
        <v>635953.6</v>
      </c>
      <c r="C3" s="14">
        <f>(1910-76)/(Лист2!H4*24)+(2*76)/(10*24)+(1910-76)/(Лист2!I4*24)+(2*Лист2!B10)/450</f>
        <v>46.765846748026036</v>
      </c>
      <c r="D3" s="14">
        <v>16.4</v>
      </c>
      <c r="E3" s="14">
        <f>Лист1!M2</f>
        <v>2.49</v>
      </c>
      <c r="F3" s="14">
        <f>Лист1!N2</f>
        <v>2.22</v>
      </c>
      <c r="G3" s="14">
        <f>(Лист1!C2-Лист1!D2)*100/Лист1!D2</f>
        <v>47.49632075810331</v>
      </c>
      <c r="H3" s="14">
        <f>Лист1!H2/Лист1!I2</f>
        <v>0.05490909090909091</v>
      </c>
      <c r="I3" s="14">
        <f>Лист1!O2</f>
        <v>3</v>
      </c>
      <c r="J3" s="14">
        <f>Лист2!B9</f>
        <v>41985</v>
      </c>
      <c r="K3" s="14">
        <f>Лист1!P2</f>
        <v>9</v>
      </c>
    </row>
    <row r="4" spans="1:11" ht="30" customHeight="1" thickBot="1">
      <c r="A4" s="3" t="s">
        <v>13</v>
      </c>
      <c r="B4" s="14">
        <f>32000*Лист1!K3</f>
        <v>704000</v>
      </c>
      <c r="C4" s="14">
        <f>(1910-76)/(Лист2!H14*24)+(2*76)/(10*24)+(1910-76)/(Лист2!I14*24)+(2*Лист2!B17)/450</f>
        <v>43.24728293312874</v>
      </c>
      <c r="D4" s="14">
        <v>12</v>
      </c>
      <c r="E4" s="14">
        <f>Лист1!M3</f>
        <v>8.09</v>
      </c>
      <c r="F4" s="14">
        <f>Лист1!N3</f>
        <v>2.19</v>
      </c>
      <c r="G4" s="14">
        <f>(Лист1!C3-Лист1!D3)*100/Лист1!D3</f>
        <v>44.8750948581742</v>
      </c>
      <c r="H4" s="14">
        <f>Лист1!H3/Лист1!I3</f>
        <v>0.12793772032902467</v>
      </c>
      <c r="I4" s="14">
        <f>Лист1!O3</f>
        <v>2</v>
      </c>
      <c r="J4" s="14">
        <f>Лист2!B16</f>
        <v>15037</v>
      </c>
      <c r="K4" s="14">
        <f>Лист1!P3</f>
        <v>8</v>
      </c>
    </row>
    <row r="5" spans="1:11" ht="30" customHeight="1" thickBot="1">
      <c r="A5" s="3" t="s">
        <v>14</v>
      </c>
      <c r="B5" s="14">
        <f>32000*Лист1!K4</f>
        <v>742080</v>
      </c>
      <c r="C5" s="14">
        <f>(1910-76)/(Лист2!H21*24)+(2*76)/(10*24)+(1910-76)/(Лист2!I21*24)+(2*Лист2!B27)/450</f>
        <v>46.90008613512257</v>
      </c>
      <c r="D5" s="14">
        <v>17.8</v>
      </c>
      <c r="E5" s="14">
        <f>Лист1!M4</f>
        <v>9.97</v>
      </c>
      <c r="F5" s="14">
        <f>Лист1!N4</f>
        <v>13.18</v>
      </c>
      <c r="G5" s="14">
        <f>(Лист1!C4-Лист1!D4)*100/Лист1!D4</f>
        <v>23.598565408128835</v>
      </c>
      <c r="H5" s="14">
        <f>Лист1!H4/Лист1!I4</f>
        <v>0.07505006587615283</v>
      </c>
      <c r="I5" s="14">
        <f>Лист1!O4</f>
        <v>10</v>
      </c>
      <c r="J5" s="14">
        <f>Лист2!B26</f>
        <v>41970</v>
      </c>
      <c r="K5" s="14">
        <f>Лист1!P4</f>
        <v>10</v>
      </c>
    </row>
    <row r="6" spans="1:11" ht="30" customHeight="1" thickBot="1">
      <c r="A6" s="3" t="s">
        <v>16</v>
      </c>
      <c r="B6" s="14">
        <f>32000*Лист1!K5*(1-0.005)</f>
        <v>740598.4</v>
      </c>
      <c r="C6" s="14">
        <f>(1910-76)/(Лист2!H31*24)+(2*76)/(10*24)+(1910-76)/(Лист2!I31*24)+(2*Лист2!B35)/450</f>
        <v>48.74298705444316</v>
      </c>
      <c r="D6" s="14">
        <v>20.7</v>
      </c>
      <c r="E6" s="14">
        <f>Лист1!M5</f>
        <v>9.2</v>
      </c>
      <c r="F6" s="14">
        <f>Лист1!N5</f>
        <v>12.41</v>
      </c>
      <c r="G6" s="14">
        <f>(Лист1!C5-Лист1!D5)*100/Лист1!D5</f>
        <v>27.063362255487995</v>
      </c>
      <c r="H6" s="14">
        <f>Лист1!H5/Лист1!I5</f>
        <v>0.14819976218787156</v>
      </c>
      <c r="I6" s="14">
        <f>Лист1!O5</f>
        <v>2</v>
      </c>
      <c r="J6" s="14">
        <f>Лист2!B34</f>
        <v>26640</v>
      </c>
      <c r="K6" s="14">
        <f>Лист1!P5</f>
        <v>9</v>
      </c>
    </row>
    <row r="7" spans="1:11" ht="30" customHeight="1" thickBot="1">
      <c r="A7" s="3" t="s">
        <v>17</v>
      </c>
      <c r="B7" s="14">
        <f>32000*Лист1!K6*(1-0.102)</f>
        <v>724721.92</v>
      </c>
      <c r="C7" s="14">
        <f>(1910-76)/(Лист2!H39*24)+(2*76)/(10*24)+(1910-76)/(Лист2!I39*24)+(2*Лист2!B45)/450</f>
        <v>54.268949919486246</v>
      </c>
      <c r="D7" s="14">
        <v>13.8</v>
      </c>
      <c r="E7" s="14">
        <f>Лист1!M6</f>
        <v>5.84</v>
      </c>
      <c r="F7" s="14">
        <f>Лист1!N6</f>
        <v>7.61</v>
      </c>
      <c r="G7" s="14">
        <f>(Лист1!C6-Лист1!D6)*100/Лист1!D6</f>
        <v>14.193926319900317</v>
      </c>
      <c r="H7" s="14">
        <f>Лист1!H6/Лист1!I6</f>
        <v>0.17885928143712573</v>
      </c>
      <c r="I7" s="14">
        <f>Лист1!O6</f>
        <v>3</v>
      </c>
      <c r="J7" s="14">
        <f>Лист2!B44</f>
        <v>50802</v>
      </c>
      <c r="K7" s="14">
        <f>Лист1!P6</f>
        <v>10</v>
      </c>
    </row>
  </sheetData>
  <mergeCells count="11">
    <mergeCell ref="A1:A2"/>
    <mergeCell ref="B1:B2"/>
    <mergeCell ref="C1:C2"/>
    <mergeCell ref="D1:D2"/>
    <mergeCell ref="I1:I2"/>
    <mergeCell ref="J1:J2"/>
    <mergeCell ref="K1:K2"/>
    <mergeCell ref="E1:E2"/>
    <mergeCell ref="F1:F2"/>
    <mergeCell ref="G1:G2"/>
    <mergeCell ref="H1:H2"/>
  </mergeCells>
  <printOptions/>
  <pageMargins left="0.7874015748031497" right="0.5905511811023623" top="0.7874015748031497" bottom="0.7874015748031497" header="0" footer="0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14"/>
  <sheetViews>
    <sheetView workbookViewId="0" topLeftCell="A1">
      <selection activeCell="B9" activeCellId="1" sqref="B3:K3 B9:K9"/>
    </sheetView>
  </sheetViews>
  <sheetFormatPr defaultColWidth="9.00390625" defaultRowHeight="12.75"/>
  <cols>
    <col min="1" max="1" width="17.375" style="0" customWidth="1"/>
    <col min="2" max="2" width="7.75390625" style="0" customWidth="1"/>
    <col min="3" max="3" width="5.875" style="0" customWidth="1"/>
    <col min="4" max="4" width="5.75390625" style="0" customWidth="1"/>
    <col min="5" max="5" width="7.875" style="0" customWidth="1"/>
    <col min="6" max="6" width="8.375" style="0" customWidth="1"/>
    <col min="7" max="7" width="6.875" style="0" customWidth="1"/>
    <col min="8" max="8" width="6.375" style="0" customWidth="1"/>
    <col min="9" max="9" width="7.25390625" style="0" customWidth="1"/>
    <col min="10" max="10" width="7.625" style="0" customWidth="1"/>
    <col min="11" max="11" width="7.375" style="0" customWidth="1"/>
  </cols>
  <sheetData>
    <row r="1" spans="1:11" ht="30" customHeight="1" thickBot="1">
      <c r="A1" s="32" t="s">
        <v>67</v>
      </c>
      <c r="B1" s="32" t="s">
        <v>68</v>
      </c>
      <c r="C1" s="32" t="s">
        <v>69</v>
      </c>
      <c r="D1" s="32" t="s">
        <v>70</v>
      </c>
      <c r="E1" s="32" t="s">
        <v>71</v>
      </c>
      <c r="F1" s="32" t="s">
        <v>10</v>
      </c>
      <c r="G1" s="32" t="s">
        <v>72</v>
      </c>
      <c r="H1" s="32" t="s">
        <v>73</v>
      </c>
      <c r="I1" s="32" t="s">
        <v>11</v>
      </c>
      <c r="J1" s="32" t="s">
        <v>74</v>
      </c>
      <c r="K1" s="32" t="s">
        <v>64</v>
      </c>
    </row>
    <row r="2" spans="1:11" ht="57" customHeight="1" thickBo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30" customHeight="1" thickBot="1">
      <c r="A3" s="3" t="s">
        <v>18</v>
      </c>
      <c r="B3" s="23">
        <f>Лист5!$B$3/Лист5!B3</f>
        <v>1</v>
      </c>
      <c r="C3" s="22">
        <f>Лист5!$C$4/Лист5!C3</f>
        <v>0.9247621061186962</v>
      </c>
      <c r="D3" s="22">
        <f>Лист5!$D$4/Лист5!D3</f>
        <v>0.7317073170731708</v>
      </c>
      <c r="E3" s="23">
        <f>Лист5!$E$3/Лист5!E3</f>
        <v>1</v>
      </c>
      <c r="F3" s="22">
        <f>Лист5!$F$4/Лист5!F3</f>
        <v>0.9864864864864864</v>
      </c>
      <c r="G3" s="22">
        <f>Лист5!G3/Лист5!$G$3</f>
        <v>1</v>
      </c>
      <c r="H3" s="23">
        <f>Лист5!$H$3/Лист5!H3</f>
        <v>1</v>
      </c>
      <c r="I3" s="23">
        <f>Лист5!I3/Лист5!$I$5</f>
        <v>0.3</v>
      </c>
      <c r="J3" s="22">
        <f>Лист5!J3/Лист5!$J$7</f>
        <v>0.8264438407936695</v>
      </c>
      <c r="K3" s="23">
        <f>Лист5!K3/Лист5!$K$5</f>
        <v>0.9</v>
      </c>
    </row>
    <row r="4" spans="1:11" ht="30" customHeight="1" thickBot="1">
      <c r="A4" s="3" t="s">
        <v>13</v>
      </c>
      <c r="B4" s="22">
        <f>Лист5!$B$3/Лист5!B4</f>
        <v>0.9033431818181817</v>
      </c>
      <c r="C4" s="23">
        <f>Лист5!$C$4/Лист5!C4</f>
        <v>1</v>
      </c>
      <c r="D4" s="23">
        <f>Лист5!$D$4/Лист5!D4</f>
        <v>1</v>
      </c>
      <c r="E4" s="22">
        <f>Лист5!$E$3/Лист5!E4</f>
        <v>0.30778739184178</v>
      </c>
      <c r="F4" s="23">
        <f>Лист5!$F$4/Лист5!F4</f>
        <v>1</v>
      </c>
      <c r="G4" s="22">
        <f>Лист5!G4/Лист5!$G$3</f>
        <v>0.9448120221084303</v>
      </c>
      <c r="H4" s="22">
        <f>Лист5!$H$3/Лист5!H4</f>
        <v>0.42918609748460496</v>
      </c>
      <c r="I4" s="23">
        <f>Лист5!I4/Лист5!$I$5</f>
        <v>0.2</v>
      </c>
      <c r="J4" s="22">
        <f>Лист5!J4/Лист5!$J$7</f>
        <v>0.29599228376835557</v>
      </c>
      <c r="K4" s="23">
        <f>Лист5!K4/Лист5!$K$5</f>
        <v>0.8</v>
      </c>
    </row>
    <row r="5" spans="1:11" ht="30" customHeight="1" thickBot="1">
      <c r="A5" s="3" t="s">
        <v>14</v>
      </c>
      <c r="B5" s="22">
        <f>Лист5!$B$3/Лист5!B5</f>
        <v>0.8569879258300992</v>
      </c>
      <c r="C5" s="22">
        <f>Лист5!$C$4/Лист5!C5</f>
        <v>0.9221152133608062</v>
      </c>
      <c r="D5" s="22">
        <f>Лист5!$D$4/Лист5!D5</f>
        <v>0.6741573033707865</v>
      </c>
      <c r="E5" s="22">
        <f>Лист5!$E$3/Лист5!E5</f>
        <v>0.2497492477432297</v>
      </c>
      <c r="F5" s="22">
        <f>Лист5!$F$4/Лист5!F5</f>
        <v>0.1661608497723824</v>
      </c>
      <c r="G5" s="22">
        <f>Лист5!G5/Лист5!$G$3</f>
        <v>0.49685038822933886</v>
      </c>
      <c r="H5" s="22">
        <f>Лист5!$H$3/Лист5!H5</f>
        <v>0.7316328142829556</v>
      </c>
      <c r="I5" s="23">
        <f>Лист5!I5/Лист5!$I$5</f>
        <v>1</v>
      </c>
      <c r="J5" s="22">
        <f>Лист5!J5/Лист5!$J$7</f>
        <v>0.826148576827684</v>
      </c>
      <c r="K5" s="23">
        <f>Лист5!K5/Лист5!$K$5</f>
        <v>1</v>
      </c>
    </row>
    <row r="6" spans="1:11" ht="30" customHeight="1" thickBot="1">
      <c r="A6" s="3" t="s">
        <v>16</v>
      </c>
      <c r="B6" s="22">
        <f>Лист5!$B$3/Лист5!B6</f>
        <v>0.8587023682470823</v>
      </c>
      <c r="C6" s="22">
        <f>Лист5!$C$4/Лист5!C6</f>
        <v>0.887251388283282</v>
      </c>
      <c r="D6" s="22">
        <f>Лист5!$D$4/Лист5!D6</f>
        <v>0.5797101449275363</v>
      </c>
      <c r="E6" s="22">
        <f>Лист5!$E$3/Лист5!E6</f>
        <v>0.2706521739130435</v>
      </c>
      <c r="F6" s="22">
        <f>Лист5!$F$4/Лист5!F6</f>
        <v>0.1764705882352941</v>
      </c>
      <c r="G6" s="22">
        <f>Лист5!G6/Лист5!$G$3</f>
        <v>0.5697991301962213</v>
      </c>
      <c r="H6" s="22">
        <f>Лист5!$H$3/Лист5!H6</f>
        <v>0.3705072808381644</v>
      </c>
      <c r="I6" s="23">
        <f>Лист5!I6/Лист5!$I$5</f>
        <v>0.2</v>
      </c>
      <c r="J6" s="22">
        <f>Лист5!J6/Лист5!$J$7</f>
        <v>0.5243888035904098</v>
      </c>
      <c r="K6" s="23">
        <f>Лист5!K6/Лист5!$K$5</f>
        <v>0.9</v>
      </c>
    </row>
    <row r="7" spans="1:11" ht="30" customHeight="1" thickBot="1">
      <c r="A7" s="3" t="s">
        <v>17</v>
      </c>
      <c r="B7" s="22">
        <f>Лист5!$B$3/Лист5!B7</f>
        <v>0.8775139573534632</v>
      </c>
      <c r="C7" s="22">
        <f>Лист5!$C$4/Лист5!C7</f>
        <v>0.7969065735985434</v>
      </c>
      <c r="D7" s="22">
        <f>Лист5!$D$4/Лист5!D7</f>
        <v>0.8695652173913043</v>
      </c>
      <c r="E7" s="22">
        <f>Лист5!$E$3/Лист5!E7</f>
        <v>0.42636986301369867</v>
      </c>
      <c r="F7" s="22">
        <f>Лист5!$F$4/Лист5!F7</f>
        <v>0.28777923784494086</v>
      </c>
      <c r="G7" s="22">
        <f>Лист5!G7/Лист5!$G$3</f>
        <v>0.29884264914306446</v>
      </c>
      <c r="H7" s="22">
        <f>Лист5!$H$3/Лист5!H7</f>
        <v>0.3069960388295145</v>
      </c>
      <c r="I7" s="23">
        <f>Лист5!I7/Лист5!$I$5</f>
        <v>0.3</v>
      </c>
      <c r="J7" s="23">
        <f>Лист5!J7/Лист5!$J$7</f>
        <v>1</v>
      </c>
      <c r="K7" s="23">
        <f>Лист5!K7/Лист5!$K$5</f>
        <v>1</v>
      </c>
    </row>
    <row r="9" spans="2:11" ht="12.75">
      <c r="B9">
        <v>0.319</v>
      </c>
      <c r="C9">
        <v>0.096</v>
      </c>
      <c r="D9">
        <v>0.071</v>
      </c>
      <c r="E9">
        <v>0.199</v>
      </c>
      <c r="F9">
        <v>0.152</v>
      </c>
      <c r="G9">
        <v>0.029</v>
      </c>
      <c r="H9">
        <v>0.017</v>
      </c>
      <c r="I9">
        <v>0.044</v>
      </c>
      <c r="J9">
        <v>0.031</v>
      </c>
      <c r="K9">
        <v>0.042</v>
      </c>
    </row>
    <row r="10" spans="2:11" ht="12.75">
      <c r="B10">
        <v>0.319</v>
      </c>
      <c r="C10">
        <v>0.096</v>
      </c>
      <c r="D10">
        <v>0.071</v>
      </c>
      <c r="E10">
        <v>0.199</v>
      </c>
      <c r="F10">
        <v>0.152</v>
      </c>
      <c r="G10">
        <v>0.029</v>
      </c>
      <c r="H10">
        <v>0.017</v>
      </c>
      <c r="I10">
        <v>0.044</v>
      </c>
      <c r="J10">
        <v>0.031</v>
      </c>
      <c r="K10">
        <v>0.042</v>
      </c>
    </row>
    <row r="11" spans="2:11" ht="12.75">
      <c r="B11">
        <v>0.319</v>
      </c>
      <c r="C11">
        <v>0.096</v>
      </c>
      <c r="D11">
        <v>0.071</v>
      </c>
      <c r="E11">
        <v>0.199</v>
      </c>
      <c r="F11">
        <v>0.152</v>
      </c>
      <c r="G11">
        <v>0.029</v>
      </c>
      <c r="H11">
        <v>0.017</v>
      </c>
      <c r="I11">
        <v>0.044</v>
      </c>
      <c r="J11">
        <v>0.031</v>
      </c>
      <c r="K11">
        <v>0.042</v>
      </c>
    </row>
    <row r="12" spans="2:11" ht="12.75">
      <c r="B12">
        <v>0.319</v>
      </c>
      <c r="C12">
        <v>0.096</v>
      </c>
      <c r="D12">
        <v>0.071</v>
      </c>
      <c r="E12">
        <v>0.199</v>
      </c>
      <c r="F12">
        <v>0.152</v>
      </c>
      <c r="G12">
        <v>0.029</v>
      </c>
      <c r="H12">
        <v>0.017</v>
      </c>
      <c r="I12">
        <v>0.044</v>
      </c>
      <c r="J12">
        <v>0.031</v>
      </c>
      <c r="K12">
        <v>0.042</v>
      </c>
    </row>
    <row r="13" spans="2:11" ht="12.75">
      <c r="B13">
        <v>0.319</v>
      </c>
      <c r="C13">
        <v>0.096</v>
      </c>
      <c r="D13">
        <v>0.071</v>
      </c>
      <c r="E13">
        <v>0.199</v>
      </c>
      <c r="F13">
        <v>0.152</v>
      </c>
      <c r="G13">
        <v>0.029</v>
      </c>
      <c r="H13">
        <v>0.017</v>
      </c>
      <c r="I13">
        <v>0.044</v>
      </c>
      <c r="J13">
        <v>0.031</v>
      </c>
      <c r="K13">
        <v>0.042</v>
      </c>
    </row>
    <row r="14" spans="2:11" ht="12.75">
      <c r="B14">
        <v>0.319</v>
      </c>
      <c r="C14">
        <v>0.096</v>
      </c>
      <c r="D14">
        <v>0.071</v>
      </c>
      <c r="E14">
        <v>0.199</v>
      </c>
      <c r="F14">
        <v>0.152</v>
      </c>
      <c r="G14">
        <v>0.029</v>
      </c>
      <c r="H14">
        <v>0.017</v>
      </c>
      <c r="I14">
        <v>0.044</v>
      </c>
      <c r="J14">
        <v>0.031</v>
      </c>
      <c r="K14">
        <v>0.042</v>
      </c>
    </row>
  </sheetData>
  <mergeCells count="11">
    <mergeCell ref="I1:I2"/>
    <mergeCell ref="J1:J2"/>
    <mergeCell ref="K1:K2"/>
    <mergeCell ref="E1:E2"/>
    <mergeCell ref="F1:F2"/>
    <mergeCell ref="G1:G2"/>
    <mergeCell ref="H1:H2"/>
    <mergeCell ref="A1:A2"/>
    <mergeCell ref="B1:B2"/>
    <mergeCell ref="C1:C2"/>
    <mergeCell ref="D1:D2"/>
  </mergeCells>
  <printOptions/>
  <pageMargins left="0.7874015748031497" right="0.5905511811023623" top="0.7874015748031497" bottom="0.7874015748031497" header="0" footer="0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7"/>
  <sheetViews>
    <sheetView workbookViewId="0" topLeftCell="A1">
      <selection activeCell="A1" sqref="A1:B7"/>
    </sheetView>
  </sheetViews>
  <sheetFormatPr defaultColWidth="9.00390625" defaultRowHeight="12.75"/>
  <cols>
    <col min="1" max="1" width="20.875" style="0" customWidth="1"/>
    <col min="2" max="2" width="18.375" style="0" customWidth="1"/>
  </cols>
  <sheetData>
    <row r="1" spans="1:2" ht="13.5" thickBot="1">
      <c r="A1" s="24" t="s">
        <v>67</v>
      </c>
      <c r="B1" s="24" t="s">
        <v>75</v>
      </c>
    </row>
    <row r="2" spans="1:2" ht="27.75" customHeight="1" thickBot="1">
      <c r="A2" s="24"/>
      <c r="B2" s="24"/>
    </row>
    <row r="3" spans="1:2" s="35" customFormat="1" ht="30" customHeight="1" thickBot="1">
      <c r="A3" s="36" t="s">
        <v>18</v>
      </c>
      <c r="B3" s="22">
        <f>Лист6!B9*Лист6!B3+Лист6!C9*Лист6!C3+Лист6!D9*Лист6!D3+Лист6!E9*Лист6!E3+Лист6!F9*Лист6!F3+Лист6!G9*Лист6!G3+Лист6!H9*Лист6!H3+Лист6!I9*Лист6!I3+Лист6!J9*Лист6!J3+Лист6!K9*Лист6!K3</f>
        <v>0.9312940867101396</v>
      </c>
    </row>
    <row r="4" spans="1:2" s="35" customFormat="1" ht="30" customHeight="1" thickBot="1">
      <c r="A4" s="36" t="s">
        <v>13</v>
      </c>
      <c r="B4" s="22">
        <f>Лист6!B10*Лист6!B4+Лист6!C10*Лист6!C4+Лист6!D10*Лист6!D4+Лист6!E10*Лист6!E4+Лист6!F10*Лист6!F4+Лист6!G10*Лист6!G4+Лист6!H10*Лист6!H4+Лист6!I10*Лист6!I4+Лист6!J10*Лист6!J4+Лист6!K10*Лист6!K4</f>
        <v>0.7546876390717161</v>
      </c>
    </row>
    <row r="5" spans="1:4" s="35" customFormat="1" ht="30" customHeight="1" thickBot="1">
      <c r="A5" s="36" t="s">
        <v>14</v>
      </c>
      <c r="B5" s="22">
        <f>Лист6!B11*Лист6!B5+Лист6!C11*Лист6!C5+Лист6!D11*Лист6!D5+Лист6!E11*Лист6!E5+Лист6!F11*Лист6!F5+Лист6!G11*Лист6!G5+Лист6!H11*Лист6!H5+Лист6!I11*Лист6!I5+Лист6!J11*Лист6!J5+Лист6!K11*Лист6!K5</f>
        <v>0.623180951811189</v>
      </c>
      <c r="D5"/>
    </row>
    <row r="6" spans="1:2" s="35" customFormat="1" ht="30" customHeight="1" thickBot="1">
      <c r="A6" s="36" t="s">
        <v>16</v>
      </c>
      <c r="B6" s="22">
        <f>Лист6!B12*Лист6!B6+Лист6!C12*Лист6!C6+Лист6!D12*Лист6!D6+Лист6!E12*Лист6!E6+Лист6!F12*Лист6!F6+Лист6!G12*Лист6!G6+Лист6!H12*Лист6!H6+Лист6!I12*Лист6!I6+Лист6!J12*Лист6!J6+Лист6!K12*Лист6!K6</f>
        <v>0.5666237725175718</v>
      </c>
    </row>
    <row r="7" spans="1:2" s="35" customFormat="1" ht="30" customHeight="1" thickBot="1">
      <c r="A7" s="36" t="s">
        <v>17</v>
      </c>
      <c r="B7" s="22">
        <f>Лист6!B13*Лист6!B7+Лист6!C13*Лист6!C7+Лист6!D13*Лист6!D7+Лист6!E13*Лист6!E7+Лист6!F13*Лист6!F7+Лист6!G13*Лист6!G7+Лист6!H13*Лист6!H7+Лист6!I13*Лист6!I7+Лист6!J13*Лист6!J7+Лист6!K13*Лист6!K7</f>
        <v>0.6468445302734053</v>
      </c>
    </row>
  </sheetData>
  <mergeCells count="2">
    <mergeCell ref="A1:A2"/>
    <mergeCell ref="B1:B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Александр Шпирна</dc:creator>
  <cp:keywords/>
  <dc:description/>
  <cp:lastModifiedBy>Артем Шпирна</cp:lastModifiedBy>
  <cp:lastPrinted>2002-04-14T11:51:14Z</cp:lastPrinted>
  <dcterms:created xsi:type="dcterms:W3CDTF">2002-04-06T13:13:03Z</dcterms:created>
  <dcterms:modified xsi:type="dcterms:W3CDTF">2002-04-14T12:33:08Z</dcterms:modified>
  <cp:category/>
  <cp:version/>
  <cp:contentType/>
  <cp:contentStatus/>
</cp:coreProperties>
</file>