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6285" activeTab="0"/>
  </bookViews>
  <sheets>
    <sheet name="Исходные" sheetId="1" r:id="rId1"/>
  </sheets>
  <definedNames/>
  <calcPr fullCalcOnLoad="1"/>
</workbook>
</file>

<file path=xl/sharedStrings.xml><?xml version="1.0" encoding="utf-8"?>
<sst xmlns="http://schemas.openxmlformats.org/spreadsheetml/2006/main" count="598" uniqueCount="430">
  <si>
    <t>Контрольная работа</t>
  </si>
  <si>
    <t>вариант - 405 Б</t>
  </si>
  <si>
    <t>Содержание работы:</t>
  </si>
  <si>
    <t>Составление вступительного баланса хозяйственных средств фирмы.</t>
  </si>
  <si>
    <t>Составление баланса хозяйственных средств фирмы на конец года.</t>
  </si>
  <si>
    <t>Расчет основных показателей хозяйственной деятельности фирмы.</t>
  </si>
  <si>
    <t>Последовательность выполнения контрольной работы</t>
  </si>
  <si>
    <t>задать, установить</t>
  </si>
  <si>
    <t>Самостоятельно выбрать,</t>
  </si>
  <si>
    <t>границы выбираемых</t>
  </si>
  <si>
    <t xml:space="preserve">                 Рассчитать</t>
  </si>
  <si>
    <t>Удельный вес собственного капитала</t>
  </si>
  <si>
    <t>Долю балансовой прибыли, остающуюся</t>
  </si>
  <si>
    <t>3.</t>
  </si>
  <si>
    <t>13.</t>
  </si>
  <si>
    <t>8.</t>
  </si>
  <si>
    <t>5.</t>
  </si>
  <si>
    <t>1.</t>
  </si>
  <si>
    <t xml:space="preserve">   Рекомендуемые</t>
  </si>
  <si>
    <t xml:space="preserve">          величин</t>
  </si>
  <si>
    <t>25 - 30</t>
  </si>
  <si>
    <t>0,4 - 0,8</t>
  </si>
  <si>
    <t>10 - 20</t>
  </si>
  <si>
    <t>20 - 50</t>
  </si>
  <si>
    <t>2.</t>
  </si>
  <si>
    <t>4.</t>
  </si>
  <si>
    <t>6.</t>
  </si>
  <si>
    <t>7.</t>
  </si>
  <si>
    <t>средств фирмы</t>
  </si>
  <si>
    <t>9.</t>
  </si>
  <si>
    <t>11.</t>
  </si>
  <si>
    <t>12.</t>
  </si>
  <si>
    <t>14.</t>
  </si>
  <si>
    <t>Составить баланс хозяйст-</t>
  </si>
  <si>
    <t>15.</t>
  </si>
  <si>
    <t>16.</t>
  </si>
  <si>
    <t>17.</t>
  </si>
  <si>
    <t>18.</t>
  </si>
  <si>
    <t>ИСХОДНЫЕ ДАННЫЕ ДЛЯ РАСЧЕТА</t>
  </si>
  <si>
    <t>Сумма</t>
  </si>
  <si>
    <t>труда</t>
  </si>
  <si>
    <t>пенсионный фонд   - 28 %</t>
  </si>
  <si>
    <t>фонд обязательного медицинского</t>
  </si>
  <si>
    <t>страхования           - 3,6 %</t>
  </si>
  <si>
    <t>фонд социального страхования      - 5,4 %</t>
  </si>
  <si>
    <t>основных средств</t>
  </si>
  <si>
    <t>3. Отчисления на</t>
  </si>
  <si>
    <t>в государственные внебюджетные социальные фонды</t>
  </si>
  <si>
    <t>балансовой стоимости по установленным нормам</t>
  </si>
  <si>
    <t>амортизации</t>
  </si>
  <si>
    <t>Фирма по производству товаров и услуг</t>
  </si>
  <si>
    <t xml:space="preserve">Расчет основных и оборотных средств фирмы на базе исходной </t>
  </si>
  <si>
    <t xml:space="preserve">информации об условном изделии, включающей: нормы расхода и цены </t>
  </si>
  <si>
    <t>основных материалов и комплектующих изделий, трудоемкость отдельных</t>
  </si>
  <si>
    <t>операций технологического процесса, планируемый объем производства,</t>
  </si>
  <si>
    <t>балансовую стоимость оборудования</t>
  </si>
  <si>
    <t>Расчет численности персонала и фонда оплаты труда</t>
  </si>
  <si>
    <t>Составление сметы затрат на производство</t>
  </si>
  <si>
    <t>Расчет себестоимости единицы продукции</t>
  </si>
  <si>
    <t>Планирование цены товара или услуги по условиям производства на</t>
  </si>
  <si>
    <t>основе заданного уровня рентабельности производства</t>
  </si>
  <si>
    <t>Составление отчета по финансовым результатам</t>
  </si>
  <si>
    <t>Определение переменных и условно постоянных затрат на производство,</t>
  </si>
  <si>
    <t>построение графика рентабельности и определение точки безубыточности.</t>
  </si>
  <si>
    <t>Условия для расчета численности</t>
  </si>
  <si>
    <t xml:space="preserve">основных рабочих и количества </t>
  </si>
  <si>
    <t>оборудования</t>
  </si>
  <si>
    <t>1.1.</t>
  </si>
  <si>
    <t>Режим работы предприятия (число</t>
  </si>
  <si>
    <t>смен, продолжительность отпуска)</t>
  </si>
  <si>
    <t>1.2.</t>
  </si>
  <si>
    <t>Планируемые невыходы, дни</t>
  </si>
  <si>
    <t>5 - 10</t>
  </si>
  <si>
    <t>в год</t>
  </si>
  <si>
    <t xml:space="preserve">            для одного </t>
  </si>
  <si>
    <t xml:space="preserve">         работающего</t>
  </si>
  <si>
    <t>1.3.</t>
  </si>
  <si>
    <t>Планируемые простои оборудования</t>
  </si>
  <si>
    <t>(% к номинальному фонду времени)</t>
  </si>
  <si>
    <t>1.4.</t>
  </si>
  <si>
    <t>Коэффициент выполнения норм</t>
  </si>
  <si>
    <t>Эффективный фонд времени</t>
  </si>
  <si>
    <t>работы оборудования;</t>
  </si>
  <si>
    <t>количество оборудования по</t>
  </si>
  <si>
    <t>технологическим операциям;</t>
  </si>
  <si>
    <t>суммарную балансовую</t>
  </si>
  <si>
    <t>стоимость используемого</t>
  </si>
  <si>
    <t>одного работающего и</t>
  </si>
  <si>
    <t>численность основных</t>
  </si>
  <si>
    <t>производственных рабочих</t>
  </si>
  <si>
    <t>Суммарную стоимость</t>
  </si>
  <si>
    <t>Численность работающих</t>
  </si>
  <si>
    <t>Стоимостную структуру основных</t>
  </si>
  <si>
    <t>Структуру работающих по их функциям</t>
  </si>
  <si>
    <t>в производственном процессе</t>
  </si>
  <si>
    <t>Условия для расчета потребности в</t>
  </si>
  <si>
    <t>оборотных средствах</t>
  </si>
  <si>
    <t>7.1.</t>
  </si>
  <si>
    <t>Структуру производственного цикла</t>
  </si>
  <si>
    <t>(удельный вес технологического</t>
  </si>
  <si>
    <t>времени)</t>
  </si>
  <si>
    <t>0,05 - 0,2</t>
  </si>
  <si>
    <t>7.2.</t>
  </si>
  <si>
    <t>Нормы запаса материалов и</t>
  </si>
  <si>
    <t>комплектующих изделий, в календарных</t>
  </si>
  <si>
    <t>днях</t>
  </si>
  <si>
    <t>10 - 90</t>
  </si>
  <si>
    <t>7.3.</t>
  </si>
  <si>
    <t>Удельный вес затрат на материалы и</t>
  </si>
  <si>
    <t xml:space="preserve">комплектующие изделия в </t>
  </si>
  <si>
    <t>себестоимости продукции</t>
  </si>
  <si>
    <t>0,5 - 0,85</t>
  </si>
  <si>
    <t>7.4.</t>
  </si>
  <si>
    <t>Производственную себесто-</t>
  </si>
  <si>
    <t>имость и коэффициент</t>
  </si>
  <si>
    <t>нарастания затрат</t>
  </si>
  <si>
    <t>7.5.</t>
  </si>
  <si>
    <t>Структуру оборотных средств (удельный</t>
  </si>
  <si>
    <t>вес производственных запасов и</t>
  </si>
  <si>
    <t>незавершенного производства в общей</t>
  </si>
  <si>
    <t>сумме оборотных средств)</t>
  </si>
  <si>
    <t>0,6 - 0,8</t>
  </si>
  <si>
    <t>Потребность в оборотных</t>
  </si>
  <si>
    <t>средствах</t>
  </si>
  <si>
    <t xml:space="preserve">Условия планирования фонда </t>
  </si>
  <si>
    <t>оплаты труда</t>
  </si>
  <si>
    <t>10.</t>
  </si>
  <si>
    <t xml:space="preserve">Фонд оплаты труда </t>
  </si>
  <si>
    <t>работающих</t>
  </si>
  <si>
    <t>Отчисления в государствен-</t>
  </si>
  <si>
    <t>ные внебюджетные фонды</t>
  </si>
  <si>
    <t>Условия формирования сметы затрат</t>
  </si>
  <si>
    <t>на производство</t>
  </si>
  <si>
    <t>Затраты на производство</t>
  </si>
  <si>
    <t>годового выпуска продукции;</t>
  </si>
  <si>
    <t>оформить смету затрат на</t>
  </si>
  <si>
    <t>производство и рассчитать</t>
  </si>
  <si>
    <t>структуру затрат</t>
  </si>
  <si>
    <t>12.1.</t>
  </si>
  <si>
    <t>Коэффициент транспортно-заготови-</t>
  </si>
  <si>
    <t>тельных расходов</t>
  </si>
  <si>
    <t>0,05 - 0,1</t>
  </si>
  <si>
    <t>12.2.</t>
  </si>
  <si>
    <t>Стоимость вспомогательных материалов</t>
  </si>
  <si>
    <t>(в % к стоимости материалов и</t>
  </si>
  <si>
    <t>комплектующих изделий</t>
  </si>
  <si>
    <t>12.3.</t>
  </si>
  <si>
    <t>Стоимость топлива и энергии (в % к</t>
  </si>
  <si>
    <t>стоимости основных материалов и</t>
  </si>
  <si>
    <t>комплектующих изделий), в том числе</t>
  </si>
  <si>
    <t>технологическое топливо и энергия</t>
  </si>
  <si>
    <t>12.4.</t>
  </si>
  <si>
    <t>Среднюю норму амортизации</t>
  </si>
  <si>
    <t>основных средств (% / год)</t>
  </si>
  <si>
    <t>8 - 20</t>
  </si>
  <si>
    <t>12.5.</t>
  </si>
  <si>
    <t xml:space="preserve">Прочие затраты (в % к рассчитанной </t>
  </si>
  <si>
    <t>общей сумме затрат на производство)</t>
  </si>
  <si>
    <t>8 - 12</t>
  </si>
  <si>
    <t>Составить вступительный</t>
  </si>
  <si>
    <t>баланс хозяйственных</t>
  </si>
  <si>
    <t>Рассчитать условно постоян-</t>
  </si>
  <si>
    <t>ные затраты,переменные</t>
  </si>
  <si>
    <t>затраты на единицу продукции</t>
  </si>
  <si>
    <t>и себестоимость единицы</t>
  </si>
  <si>
    <t>продукции</t>
  </si>
  <si>
    <t>19.</t>
  </si>
  <si>
    <t>Рассчитать цену товара или</t>
  </si>
  <si>
    <t>услуги по условиям производ-</t>
  </si>
  <si>
    <t>ства</t>
  </si>
  <si>
    <t xml:space="preserve">20. </t>
  </si>
  <si>
    <t>Составить отчет о финансовых</t>
  </si>
  <si>
    <t>результатах</t>
  </si>
  <si>
    <t>22.</t>
  </si>
  <si>
    <t>венных средств на конец</t>
  </si>
  <si>
    <t>года</t>
  </si>
  <si>
    <t>23.</t>
  </si>
  <si>
    <t>Построить график рентабель-</t>
  </si>
  <si>
    <t>ности и рассчитать точку</t>
  </si>
  <si>
    <t>безубыточности</t>
  </si>
  <si>
    <t>24.</t>
  </si>
  <si>
    <t>Построить график изменения</t>
  </si>
  <si>
    <t>себестоимости единицы</t>
  </si>
  <si>
    <t>продукции в зависимости от</t>
  </si>
  <si>
    <t>изменения объема выпуска</t>
  </si>
  <si>
    <t>25.</t>
  </si>
  <si>
    <t>Рассчитать основные пока-</t>
  </si>
  <si>
    <t xml:space="preserve">затели хозяйственной </t>
  </si>
  <si>
    <t xml:space="preserve">деятельности фирмы на </t>
  </si>
  <si>
    <t>начало и конец года</t>
  </si>
  <si>
    <t>26.</t>
  </si>
  <si>
    <t>Сформулировать заключение</t>
  </si>
  <si>
    <t xml:space="preserve">анализируя полученные </t>
  </si>
  <si>
    <t>показатели</t>
  </si>
  <si>
    <t>Выделить в общей сумме затрат на</t>
  </si>
  <si>
    <t>производство условно постоянные</t>
  </si>
  <si>
    <t>затраты</t>
  </si>
  <si>
    <t>Уровень рентабельности производства</t>
  </si>
  <si>
    <t>(в % к затратам на производство)</t>
  </si>
  <si>
    <t>21.</t>
  </si>
  <si>
    <t>в распоряжении фирмы, ( % )</t>
  </si>
  <si>
    <t>Перечень используемых материалов</t>
  </si>
  <si>
    <t xml:space="preserve">I  </t>
  </si>
  <si>
    <t>II</t>
  </si>
  <si>
    <t>III</t>
  </si>
  <si>
    <t>Перечень используемых комплектующих изделий</t>
  </si>
  <si>
    <t>Технологические операции</t>
  </si>
  <si>
    <t>IV</t>
  </si>
  <si>
    <t>Смета затрат на производство</t>
  </si>
  <si>
    <t>Элемент сметы</t>
  </si>
  <si>
    <t xml:space="preserve">          Содержание элемента</t>
  </si>
  <si>
    <t>1.Материальные</t>
  </si>
  <si>
    <t>4. Амортизация</t>
  </si>
  <si>
    <t>Стоимость сырья,материалов,покупных комплектующих</t>
  </si>
  <si>
    <t>изделий,используемых в составе изделия или при его</t>
  </si>
  <si>
    <t>изготовлении; стоимость топлива и энергии всех видов,</t>
  </si>
  <si>
    <t>покупаемых со стороны и расходуемых на технологические</t>
  </si>
  <si>
    <t>и хозяйственные нужды</t>
  </si>
  <si>
    <t>Заработная плата за фактически выполненную работу, в</t>
  </si>
  <si>
    <t>соответствии с принятыми на предприятии формами и</t>
  </si>
  <si>
    <t>системами оплаты труда; стимулирующие и компенсирующие</t>
  </si>
  <si>
    <t>выплаты,оплата отпусков;выплаты, обусловленные</t>
  </si>
  <si>
    <t>районным регулированием и т.п.</t>
  </si>
  <si>
    <t>Отчисления от суммы начисленной заработной платы (п.2)</t>
  </si>
  <si>
    <t>по действующим нормативам; на 2000 год:</t>
  </si>
  <si>
    <t>фонд занятости      - 1,5 %</t>
  </si>
  <si>
    <t>страхование от несчастных случаев  - 4,0 %</t>
  </si>
  <si>
    <t>Сумма амортизационных отчислений на полное востанов-</t>
  </si>
  <si>
    <t xml:space="preserve">ление основных средств, определенная исходя из их </t>
  </si>
  <si>
    <t>5. Прочие</t>
  </si>
  <si>
    <t>Платежи по обязательному страхованию имущества;</t>
  </si>
  <si>
    <t>износ нематериальных активов; платежи по кредитам в</t>
  </si>
  <si>
    <t xml:space="preserve">пределах ставок,установленных законодательством; </t>
  </si>
  <si>
    <t>плата за аренду; расходы по сертификации продукции;</t>
  </si>
  <si>
    <t>затраты на командировки, подготовку кадров, услуги</t>
  </si>
  <si>
    <t>сторонних организаций по пожарной и сторожевой охране,</t>
  </si>
  <si>
    <t>гарантийный ремонт и обслуживание и т.п.</t>
  </si>
  <si>
    <t>САМОСТОЯТЕЛЬНО ВЫБРАННЫЕ  ДАННЫЕ ДЛЯ РАСЧЕТА</t>
  </si>
  <si>
    <t>20.</t>
  </si>
  <si>
    <t>Расчеты</t>
  </si>
  <si>
    <t>Количество оборудования на каждой операции:</t>
  </si>
  <si>
    <t>I оп.</t>
  </si>
  <si>
    <t>Ni=Nпл.*Ti/Fэф.об.</t>
  </si>
  <si>
    <t>II оп.</t>
  </si>
  <si>
    <t>III оп.</t>
  </si>
  <si>
    <t>IV оп.</t>
  </si>
  <si>
    <t>Балансовая стоимость оборудования</t>
  </si>
  <si>
    <t>Sоб=Sобi*Ni</t>
  </si>
  <si>
    <t>Итого</t>
  </si>
  <si>
    <t>Sоф=Sобор*100/Пр</t>
  </si>
  <si>
    <t>Объем выпуска продукции,  шт/год                                                  (Nпл)</t>
  </si>
  <si>
    <t>Время выполн.технол.операции, час/ед.продук.     (Ti)</t>
  </si>
  <si>
    <t>Sобор=</t>
  </si>
  <si>
    <t>Производственная себестоимость</t>
  </si>
  <si>
    <t>Норма расхода комп.изделий,  шт/ед.продукции   (Hкi)</t>
  </si>
  <si>
    <t>Стоимость комплектующих изделий,  руб/шт           (Цкi)</t>
  </si>
  <si>
    <t>Норма расхода материала,  кг/ед.продукции          (Hмi)</t>
  </si>
  <si>
    <t>Стоимость материала,  руб/кг                                      (Цмi)</t>
  </si>
  <si>
    <t>I мат.</t>
  </si>
  <si>
    <t>II мат.</t>
  </si>
  <si>
    <t>III мат</t>
  </si>
  <si>
    <t>Sм=</t>
  </si>
  <si>
    <t>Seм=Цмi*Hмi</t>
  </si>
  <si>
    <t>I к.</t>
  </si>
  <si>
    <t>II к.</t>
  </si>
  <si>
    <t>Seк=Цкi*Hкi</t>
  </si>
  <si>
    <t>Sк=</t>
  </si>
  <si>
    <t>Итого материалов и комплектующих</t>
  </si>
  <si>
    <t>Sпр=Sмк/Куе</t>
  </si>
  <si>
    <t>Коэффициент нарастания затрат</t>
  </si>
  <si>
    <t>Кн.з.=Sнач+Sпр/2Sпр</t>
  </si>
  <si>
    <t>Потребность в оборотных средствах производственных запасов</t>
  </si>
  <si>
    <t>Sоб.ср.пр.з.=Sмк*Nпл*tзап/Fкал</t>
  </si>
  <si>
    <t>Потребность в оборотных средствах в незавершенном производстве</t>
  </si>
  <si>
    <t>Sоб.ср.нез.пр.=Sпр*Nпл*Кн.з.*Тц/Fкал</t>
  </si>
  <si>
    <t>Суммарное технологическое время в днях</t>
  </si>
  <si>
    <t>Тц(дн)=ti/Тц*30/22</t>
  </si>
  <si>
    <t>Общая потребность в оборотных средствах</t>
  </si>
  <si>
    <t>S(об)об.ср.=Sоб.ср.нез.пр.+Sоб.ср.пр.з./Кпр.з/нез.пр</t>
  </si>
  <si>
    <t>Эффективный фонд времени основных рабочих</t>
  </si>
  <si>
    <t>Fэф.о.р.=(Fкал-F1-F2-F3)*Дсм</t>
  </si>
  <si>
    <t>Расчет численности основных рабочих</t>
  </si>
  <si>
    <t>Rо.р.=Ti*Nпл/Fэф.о.р./Квн    =</t>
  </si>
  <si>
    <t>Расчет численности персонала</t>
  </si>
  <si>
    <t>Rппп=Rо.р./Кор*100               =</t>
  </si>
  <si>
    <t>ШТАТНОЕ  РАСПИСАНИЕ</t>
  </si>
  <si>
    <t>ПП</t>
  </si>
  <si>
    <t>№№</t>
  </si>
  <si>
    <t>Количество</t>
  </si>
  <si>
    <t>Оплата</t>
  </si>
  <si>
    <t>руб./мес.</t>
  </si>
  <si>
    <t xml:space="preserve">                        Наименование </t>
  </si>
  <si>
    <t xml:space="preserve">                                                      должности</t>
  </si>
  <si>
    <t>Генеральный директор</t>
  </si>
  <si>
    <t>Главный инженер</t>
  </si>
  <si>
    <t>Главный бухгалтер</t>
  </si>
  <si>
    <t>Бухгалтер-кассир</t>
  </si>
  <si>
    <t>Начальник отдела снабжения</t>
  </si>
  <si>
    <t>Начальник отдела сбыта</t>
  </si>
  <si>
    <t>Менеджер по снабжению</t>
  </si>
  <si>
    <t>Менеджер по сбыту</t>
  </si>
  <si>
    <t>Экономист</t>
  </si>
  <si>
    <t>Начальник отдела кадров</t>
  </si>
  <si>
    <t>Инспектор</t>
  </si>
  <si>
    <t>Секретарь-референт</t>
  </si>
  <si>
    <t>Уборщица</t>
  </si>
  <si>
    <t>Начальник цеха</t>
  </si>
  <si>
    <t>Начальник смены</t>
  </si>
  <si>
    <t>Рабочие</t>
  </si>
  <si>
    <t>Начальник планово-эконом. отдела</t>
  </si>
  <si>
    <t>ИТОГО</t>
  </si>
  <si>
    <t>Зарплата основных рабочих за год</t>
  </si>
  <si>
    <t>Отчисления в внебюджетные фонды</t>
  </si>
  <si>
    <t>в том числе основных рабочих</t>
  </si>
  <si>
    <t>Социальное страхование                             - 5,4%</t>
  </si>
  <si>
    <t>Пенсионное  страхование                             - 28%</t>
  </si>
  <si>
    <t>Медицинское страхование                           - 3,6%</t>
  </si>
  <si>
    <t>Фонд занятости                                                 - 1,5%</t>
  </si>
  <si>
    <t>Страхование от несчастных случаев      - 4,0%</t>
  </si>
  <si>
    <t>Материальные затраты</t>
  </si>
  <si>
    <t>Основные материалы и комплектующие</t>
  </si>
  <si>
    <t>Sмк=(Цмк*Н)*Ктз*Nпл</t>
  </si>
  <si>
    <t>Вспомогательные материалы</t>
  </si>
  <si>
    <t>Sвсп.м.=Sмк*Квс.м.</t>
  </si>
  <si>
    <t>Топливо, энергия</t>
  </si>
  <si>
    <t>Sт.э.=Sмк*Кт.э.</t>
  </si>
  <si>
    <t xml:space="preserve">в том числе на технологические операции - </t>
  </si>
  <si>
    <t>%</t>
  </si>
  <si>
    <t>Амортизация основных фондов</t>
  </si>
  <si>
    <t>Sa=Sоф*Na</t>
  </si>
  <si>
    <t>Прочие затраты</t>
  </si>
  <si>
    <t>Sпроч=Кпроч(Sм+Sзпл.ппп+Sотч.+Sa)</t>
  </si>
  <si>
    <t>Годовой фонд заработной платы предприятия    Sзпл.ппп</t>
  </si>
  <si>
    <t>оплату</t>
  </si>
  <si>
    <t>2. Затраты на</t>
  </si>
  <si>
    <t>нужды</t>
  </si>
  <si>
    <t>социальные</t>
  </si>
  <si>
    <t>средств</t>
  </si>
  <si>
    <t>основных</t>
  </si>
  <si>
    <t>% отношение</t>
  </si>
  <si>
    <t>Ед.изм.     тыс.руб</t>
  </si>
  <si>
    <t>Итого затраты на производство              Sпроизв.</t>
  </si>
  <si>
    <t>Se=Sпроизв./Nпл</t>
  </si>
  <si>
    <t>Se=Seпер+(Sпос/Nпл)</t>
  </si>
  <si>
    <t>Построение графика изменения себестоимости единицы продукции</t>
  </si>
  <si>
    <t>Задаем</t>
  </si>
  <si>
    <t>Уровень рентабельности производств (% к сумме затрат на произв.) (P)</t>
  </si>
  <si>
    <t>Определяем:</t>
  </si>
  <si>
    <t>Цена единицы продукции</t>
  </si>
  <si>
    <t>Выручка</t>
  </si>
  <si>
    <t>Q=Це*Nпл</t>
  </si>
  <si>
    <t>Прибыль</t>
  </si>
  <si>
    <t>Балансовая стоимость ед.оборуд.,         руб.          (Sобi)</t>
  </si>
  <si>
    <t>Балансовая стоимость ед.оборуд.,        руб.          (Sобi)</t>
  </si>
  <si>
    <t>Выходные (104) и праздничные (12)                                       дн               (F1)</t>
  </si>
  <si>
    <t>Годовой фонд работы в календарных днях                         дн         ( Fкал)</t>
  </si>
  <si>
    <t>Количество рабочих смен                                                                       (Nсмен)</t>
  </si>
  <si>
    <t>Стоимость оборудования  в % от основных фондов   (20 - 50%)        (Пр)</t>
  </si>
  <si>
    <t>Удельный вес затрат на матер. и комплект. в себестоимости          (Куе)</t>
  </si>
  <si>
    <t>Норма запаса материалов и комплектующих в кален.днях             (tзап)</t>
  </si>
  <si>
    <t>Длительность производственного цикла                                                  (Тц)</t>
  </si>
  <si>
    <t>Длительность отпуска основных рабочих                            дн               (F2)</t>
  </si>
  <si>
    <t>Плановый невыход основных рабочих                                дн                (F3)</t>
  </si>
  <si>
    <t>Длительность смены основных  рабочих                            час           (Дсм)</t>
  </si>
  <si>
    <t>Коэффициент выполнения норм                                                                (Квн)</t>
  </si>
  <si>
    <t>Основные рабочие составляют от общей численности   (%)            (Кор)</t>
  </si>
  <si>
    <t>Коэффициент транспортно-заготовительных расходов                    (Ктз)</t>
  </si>
  <si>
    <t>Коэффициент вспомогательных материалов                     (%)        (Квс.м.)</t>
  </si>
  <si>
    <t>Коэффициент топлива и энергии                                             (%)           (Кт.э.)</t>
  </si>
  <si>
    <t>Норма амортизации основных средств                       ( % / год )             (Na)</t>
  </si>
  <si>
    <t>Коэффициент проч. затрат       ( % к сумме затрат на произв.)      (Кпроч)</t>
  </si>
  <si>
    <t>Fном.=(Fкал-F1)*Nсмен*Дст.см</t>
  </si>
  <si>
    <t>Пл.рем.=Fном.*Крем.</t>
  </si>
  <si>
    <t>Fэф. об.=Fном.-Пл.рем.</t>
  </si>
  <si>
    <t>Длительность станко-смены                                                     час     (Дст.см)</t>
  </si>
  <si>
    <t>час</t>
  </si>
  <si>
    <t>шт</t>
  </si>
  <si>
    <t>руб</t>
  </si>
  <si>
    <t>Планируемые простои оборудования (% к ном.ф.времени)         (Крем))</t>
  </si>
  <si>
    <t>Sмк       руб</t>
  </si>
  <si>
    <t>Удельный вес пр.запасов и незав.пр. в оборот.ср.             (Кпр.з/нез.пр)</t>
  </si>
  <si>
    <t>дн</t>
  </si>
  <si>
    <t>чел</t>
  </si>
  <si>
    <t>ИТОГО  отчислений                            Sотч</t>
  </si>
  <si>
    <t>ИТОГО  МАТЕРИАЛЬНЫЕ ЗАТРАТЫ-Sм</t>
  </si>
  <si>
    <t>Классификация затрат</t>
  </si>
  <si>
    <t>Переменные</t>
  </si>
  <si>
    <t>п/н</t>
  </si>
  <si>
    <t>Наименовние</t>
  </si>
  <si>
    <t>СУММА</t>
  </si>
  <si>
    <t>Технологическое топливо и энергия</t>
  </si>
  <si>
    <t>ФОТ основных рабочих</t>
  </si>
  <si>
    <t>Отчисления на ФОТ основных рабочих</t>
  </si>
  <si>
    <t>Постоянные</t>
  </si>
  <si>
    <t>Остальное топливо и энергия</t>
  </si>
  <si>
    <t>ФОТ прочих</t>
  </si>
  <si>
    <t>Отчисления на ФОТ прочих</t>
  </si>
  <si>
    <t>Амортизация</t>
  </si>
  <si>
    <t>Прочее</t>
  </si>
  <si>
    <t>Sпер</t>
  </si>
  <si>
    <t>Sпост</t>
  </si>
  <si>
    <t>Це=Se*(1+P)</t>
  </si>
  <si>
    <t>П=(Це-Se)*Nпл</t>
  </si>
  <si>
    <t>N</t>
  </si>
  <si>
    <t>Seпер</t>
  </si>
  <si>
    <t>Seпост</t>
  </si>
  <si>
    <t>Se</t>
  </si>
  <si>
    <t>Seпер=Se-Sпос/Nпл</t>
  </si>
  <si>
    <t>Построение графика рентабельности и определение точки безубыточности</t>
  </si>
  <si>
    <t>Sпер.</t>
  </si>
  <si>
    <t>Sобщ</t>
  </si>
  <si>
    <t>Q</t>
  </si>
  <si>
    <t>Точка безубыточности</t>
  </si>
  <si>
    <t>Nкр=Sпост/(Це-Seпер)</t>
  </si>
  <si>
    <t>Заключение</t>
  </si>
  <si>
    <t xml:space="preserve">                                             </t>
  </si>
  <si>
    <t>2-й курс заочного отделения экономического факультета</t>
  </si>
  <si>
    <t xml:space="preserve"> с сокращенной программой обучения</t>
  </si>
  <si>
    <t>специальность  060400  «Финансы и кредит»</t>
  </si>
  <si>
    <t>группа  Фс-031с  (Фс-041с)</t>
  </si>
  <si>
    <t>КОНТРОЛЬНАЯ  РАБОТА</t>
  </si>
  <si>
    <t>ПО КУРСУ</t>
  </si>
  <si>
    <t>«ЭКОНОМИКА ФИРМЫ»</t>
  </si>
  <si>
    <t xml:space="preserve">Вариант – 405 Б </t>
  </si>
  <si>
    <t>(Фирма по производству товаров и услуг)</t>
  </si>
  <si>
    <r>
      <t xml:space="preserve">                                                                  Студент                  </t>
    </r>
    <r>
      <rPr>
        <b/>
        <u val="single"/>
        <sz val="12"/>
        <rFont val="Times New Roman"/>
        <family val="1"/>
      </rPr>
      <t>ПЫРХ    С. В.</t>
    </r>
  </si>
  <si>
    <t xml:space="preserve">                                                                                                     (ЭУ/99 – 24)</t>
  </si>
  <si>
    <t xml:space="preserve">                                                                  Руководитель</t>
  </si>
  <si>
    <r>
      <t xml:space="preserve">                                                                  Профессор            </t>
    </r>
    <r>
      <rPr>
        <b/>
        <u val="single"/>
        <sz val="12"/>
        <rFont val="Times New Roman"/>
        <family val="1"/>
      </rPr>
      <t>МОЖАЕВ  А.Б.</t>
    </r>
  </si>
  <si>
    <t>Москва,  2000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</si>
</sst>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#,##0.0_р_."/>
    <numFmt numFmtId="166" formatCode="0.0"/>
    <numFmt numFmtId="167" formatCode="000000"/>
    <numFmt numFmtId="168" formatCode="#,##0.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</numFmts>
  <fonts count="19">
    <font>
      <sz val="12"/>
      <name val="Arial Cyr"/>
      <family val="0"/>
    </font>
    <font>
      <b/>
      <sz val="12"/>
      <name val="Arial Cyr"/>
      <family val="2"/>
    </font>
    <font>
      <b/>
      <i/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2"/>
      <color indexed="12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2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14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6" xfId="0" applyNumberFormat="1" applyFont="1" applyBorder="1" applyAlignment="1">
      <alignment/>
    </xf>
    <xf numFmtId="0" fontId="4" fillId="0" borderId="13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4" fillId="0" borderId="14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right"/>
    </xf>
    <xf numFmtId="49" fontId="4" fillId="0" borderId="8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6" fontId="5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66" fontId="5" fillId="0" borderId="9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66" fontId="5" fillId="0" borderId="3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/>
    </xf>
    <xf numFmtId="1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166" fontId="1" fillId="0" borderId="2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2" fontId="5" fillId="0" borderId="8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7" fillId="0" borderId="16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right"/>
    </xf>
    <xf numFmtId="0" fontId="7" fillId="0" borderId="20" xfId="0" applyFont="1" applyBorder="1" applyAlignment="1">
      <alignment horizontal="center"/>
    </xf>
    <xf numFmtId="0" fontId="10" fillId="0" borderId="0" xfId="0" applyFont="1" applyAlignment="1">
      <alignment/>
    </xf>
    <xf numFmtId="2" fontId="4" fillId="0" borderId="14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7" fillId="0" borderId="19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11" fillId="0" borderId="1" xfId="0" applyFont="1" applyFill="1" applyBorder="1" applyAlignment="1">
      <alignment/>
    </xf>
    <xf numFmtId="0" fontId="12" fillId="0" borderId="9" xfId="0" applyNumberFormat="1" applyFont="1" applyBorder="1" applyAlignment="1">
      <alignment/>
    </xf>
    <xf numFmtId="0" fontId="12" fillId="0" borderId="10" xfId="0" applyNumberFormat="1" applyFont="1" applyBorder="1" applyAlignment="1">
      <alignment/>
    </xf>
    <xf numFmtId="0" fontId="12" fillId="0" borderId="10" xfId="0" applyNumberFormat="1" applyFont="1" applyFill="1" applyBorder="1" applyAlignment="1">
      <alignment/>
    </xf>
    <xf numFmtId="0" fontId="12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5" xfId="0" applyFont="1" applyBorder="1" applyAlignment="1">
      <alignment/>
    </xf>
    <xf numFmtId="0" fontId="8" fillId="0" borderId="9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0" fillId="0" borderId="6" xfId="0" applyNumberForma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/>
    </xf>
    <xf numFmtId="0" fontId="9" fillId="0" borderId="1" xfId="0" applyFont="1" applyBorder="1" applyAlignment="1">
      <alignment/>
    </xf>
    <xf numFmtId="2" fontId="7" fillId="0" borderId="2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1" fontId="4" fillId="0" borderId="32" xfId="0" applyNumberFormat="1" applyFont="1" applyBorder="1" applyAlignment="1">
      <alignment horizontal="center"/>
    </xf>
    <xf numFmtId="1" fontId="4" fillId="0" borderId="33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1" fontId="4" fillId="0" borderId="38" xfId="0" applyNumberFormat="1" applyFont="1" applyBorder="1" applyAlignment="1">
      <alignment horizontal="center"/>
    </xf>
    <xf numFmtId="1" fontId="4" fillId="0" borderId="39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Себестоимость единицы переменная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Исходные!$C$404:$C$413</c:f>
              <c:numCache/>
            </c:numRef>
          </c:val>
          <c:smooth val="0"/>
        </c:ser>
        <c:ser>
          <c:idx val="1"/>
          <c:order val="1"/>
          <c:tx>
            <c:v>Себестоимость единицы постоянная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Исходные!$D$404:$D$413</c:f>
              <c:numCache/>
            </c:numRef>
          </c:val>
          <c:smooth val="0"/>
        </c:ser>
        <c:ser>
          <c:idx val="2"/>
          <c:order val="2"/>
          <c:tx>
            <c:v>Себестоимость единицы общая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Исходные!$E$404:$E$413</c:f>
              <c:numCache/>
            </c:numRef>
          </c:val>
          <c:smooth val="0"/>
        </c:ser>
        <c:marker val="1"/>
        <c:axId val="5175782"/>
        <c:axId val="46582039"/>
      </c:lineChart>
      <c:catAx>
        <c:axId val="5175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Объем производства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46582039"/>
        <c:crosses val="autoZero"/>
        <c:auto val="1"/>
        <c:lblOffset val="100"/>
        <c:tickLblSkip val="1"/>
        <c:noMultiLvlLbl val="0"/>
      </c:catAx>
      <c:valAx>
        <c:axId val="46582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Себестоимость единицы продукции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175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Затраты постоянные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Исходные!$C$451:$C$452</c:f>
              <c:numCache/>
            </c:numRef>
          </c:val>
          <c:smooth val="0"/>
        </c:ser>
        <c:ser>
          <c:idx val="1"/>
          <c:order val="1"/>
          <c:tx>
            <c:v>Затраты переменные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Исходные!$D$451:$D$452</c:f>
              <c:numCache/>
            </c:numRef>
          </c:val>
          <c:smooth val="0"/>
        </c:ser>
        <c:ser>
          <c:idx val="2"/>
          <c:order val="2"/>
          <c:tx>
            <c:v>Затраты общие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Исходные!$E$451:$E$452</c:f>
              <c:numCache/>
            </c:numRef>
          </c:val>
          <c:smooth val="0"/>
        </c:ser>
        <c:ser>
          <c:idx val="3"/>
          <c:order val="3"/>
          <c:tx>
            <c:v>Выручка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Исходные!$F$451:$F$452</c:f>
              <c:numCache/>
            </c:numRef>
          </c:val>
          <c:smooth val="0"/>
        </c:ser>
        <c:marker val="1"/>
        <c:axId val="16585168"/>
        <c:axId val="15048785"/>
      </c:lineChart>
      <c:catAx>
        <c:axId val="16585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Планируемый объем производства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5048785"/>
        <c:crosses val="autoZero"/>
        <c:auto val="1"/>
        <c:lblOffset val="100"/>
        <c:noMultiLvlLbl val="0"/>
      </c:catAx>
      <c:valAx>
        <c:axId val="15048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Затраты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6585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422</xdr:row>
      <xdr:rowOff>19050</xdr:rowOff>
    </xdr:from>
    <xdr:to>
      <xdr:col>7</xdr:col>
      <xdr:colOff>1466850</xdr:colOff>
      <xdr:row>437</xdr:row>
      <xdr:rowOff>0</xdr:rowOff>
    </xdr:to>
    <xdr:graphicFrame>
      <xdr:nvGraphicFramePr>
        <xdr:cNvPr id="1" name="Chart 3"/>
        <xdr:cNvGraphicFramePr/>
      </xdr:nvGraphicFramePr>
      <xdr:xfrm>
        <a:off x="400050" y="83810475"/>
        <a:ext cx="60579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452</xdr:row>
      <xdr:rowOff>180975</xdr:rowOff>
    </xdr:from>
    <xdr:to>
      <xdr:col>7</xdr:col>
      <xdr:colOff>1514475</xdr:colOff>
      <xdr:row>467</xdr:row>
      <xdr:rowOff>180975</xdr:rowOff>
    </xdr:to>
    <xdr:graphicFrame>
      <xdr:nvGraphicFramePr>
        <xdr:cNvPr id="2" name="Chart 4"/>
        <xdr:cNvGraphicFramePr/>
      </xdr:nvGraphicFramePr>
      <xdr:xfrm>
        <a:off x="371475" y="90011250"/>
        <a:ext cx="61341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0</xdr:row>
      <xdr:rowOff>95250</xdr:rowOff>
    </xdr:from>
    <xdr:to>
      <xdr:col>5</xdr:col>
      <xdr:colOff>533400</xdr:colOff>
      <xdr:row>7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flipH="1">
          <a:off x="2266950" y="95250"/>
          <a:ext cx="21621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4"/>
  <sheetViews>
    <sheetView tabSelected="1" workbookViewId="0" topLeftCell="A42">
      <selection activeCell="D60" sqref="D60"/>
    </sheetView>
  </sheetViews>
  <sheetFormatPr defaultColWidth="8.796875" defaultRowHeight="15"/>
  <cols>
    <col min="1" max="1" width="3.8984375" style="0" customWidth="1"/>
    <col min="3" max="5" width="9.3984375" style="0" bestFit="1" customWidth="1"/>
    <col min="6" max="6" width="8.3984375" style="0" customWidth="1"/>
    <col min="7" max="7" width="3.09765625" style="0" customWidth="1"/>
    <col min="8" max="8" width="16.19921875" style="0" customWidth="1"/>
  </cols>
  <sheetData>
    <row r="1" ht="15.75">
      <c r="A1" s="231" t="s">
        <v>415</v>
      </c>
    </row>
    <row r="3" ht="15.75">
      <c r="A3" s="231"/>
    </row>
    <row r="4" ht="15.75">
      <c r="A4" s="232"/>
    </row>
    <row r="8" ht="15">
      <c r="E8" s="233" t="s">
        <v>416</v>
      </c>
    </row>
    <row r="9" spans="1:5" ht="15">
      <c r="A9" s="233"/>
      <c r="E9" s="233" t="s">
        <v>417</v>
      </c>
    </row>
    <row r="10" spans="1:5" ht="15">
      <c r="A10" s="233"/>
      <c r="E10" s="233" t="s">
        <v>418</v>
      </c>
    </row>
    <row r="11" spans="1:5" ht="15">
      <c r="A11" s="233"/>
      <c r="E11" s="233" t="s">
        <v>419</v>
      </c>
    </row>
    <row r="12" ht="15">
      <c r="A12" s="233"/>
    </row>
    <row r="13" ht="15">
      <c r="A13" s="233"/>
    </row>
    <row r="14" ht="15">
      <c r="A14" s="233"/>
    </row>
    <row r="15" ht="15">
      <c r="A15" s="233"/>
    </row>
    <row r="16" ht="15">
      <c r="A16" s="233"/>
    </row>
    <row r="17" ht="15.75">
      <c r="E17" s="234" t="s">
        <v>420</v>
      </c>
    </row>
    <row r="18" ht="15.75">
      <c r="E18" s="234" t="s">
        <v>421</v>
      </c>
    </row>
    <row r="19" ht="15.75">
      <c r="E19" s="234" t="s">
        <v>422</v>
      </c>
    </row>
    <row r="20" ht="15.75">
      <c r="A20" s="234"/>
    </row>
    <row r="21" ht="15.75">
      <c r="E21" s="234" t="s">
        <v>423</v>
      </c>
    </row>
    <row r="22" ht="15.75">
      <c r="E22" s="234" t="s">
        <v>424</v>
      </c>
    </row>
    <row r="23" ht="15.75">
      <c r="A23" s="235"/>
    </row>
    <row r="24" ht="15.75">
      <c r="A24" s="234"/>
    </row>
    <row r="25" ht="15.75">
      <c r="A25" s="234"/>
    </row>
    <row r="26" ht="15.75">
      <c r="A26" s="234"/>
    </row>
    <row r="27" ht="15.75">
      <c r="A27" s="234"/>
    </row>
    <row r="28" ht="15.75">
      <c r="A28" s="234"/>
    </row>
    <row r="29" ht="15.75">
      <c r="A29" s="234"/>
    </row>
    <row r="30" ht="15.75">
      <c r="A30" s="234"/>
    </row>
    <row r="31" ht="15.75">
      <c r="A31" s="234"/>
    </row>
    <row r="32" ht="15.75">
      <c r="A32" s="234"/>
    </row>
    <row r="33" ht="15.75">
      <c r="A33" s="235"/>
    </row>
    <row r="34" ht="15.75">
      <c r="A34" s="235" t="s">
        <v>425</v>
      </c>
    </row>
    <row r="35" ht="15.75">
      <c r="A35" s="235" t="s">
        <v>426</v>
      </c>
    </row>
    <row r="36" ht="15.75">
      <c r="A36" s="235"/>
    </row>
    <row r="37" ht="15.75">
      <c r="A37" s="235"/>
    </row>
    <row r="38" ht="15.75">
      <c r="A38" s="235" t="s">
        <v>427</v>
      </c>
    </row>
    <row r="39" ht="15.75">
      <c r="A39" s="235" t="s">
        <v>428</v>
      </c>
    </row>
    <row r="40" ht="15.75">
      <c r="A40" s="232"/>
    </row>
    <row r="41" ht="15.75">
      <c r="A41" s="232"/>
    </row>
    <row r="42" ht="15.75">
      <c r="A42" s="232"/>
    </row>
    <row r="43" ht="15.75">
      <c r="A43" s="232"/>
    </row>
    <row r="44" ht="15.75">
      <c r="A44" s="232"/>
    </row>
    <row r="45" ht="15.75">
      <c r="A45" s="232"/>
    </row>
    <row r="46" ht="15.75">
      <c r="A46" s="232"/>
    </row>
    <row r="47" ht="15.75">
      <c r="D47" s="236" t="s">
        <v>429</v>
      </c>
    </row>
    <row r="49" ht="15.75">
      <c r="D49" s="109" t="s">
        <v>0</v>
      </c>
    </row>
    <row r="50" ht="15.75">
      <c r="D50" s="109" t="s">
        <v>1</v>
      </c>
    </row>
    <row r="52" ht="15.75">
      <c r="C52" s="109" t="s">
        <v>50</v>
      </c>
    </row>
    <row r="53" spans="1:8" ht="15">
      <c r="A53" s="14"/>
      <c r="B53" s="14"/>
      <c r="C53" s="14"/>
      <c r="D53" s="14"/>
      <c r="E53" s="14"/>
      <c r="F53" s="14"/>
      <c r="G53" s="14"/>
      <c r="H53" s="14"/>
    </row>
    <row r="54" spans="1:8" ht="15">
      <c r="A54" s="1"/>
      <c r="B54" s="2"/>
      <c r="C54" s="2"/>
      <c r="D54" s="10" t="s">
        <v>2</v>
      </c>
      <c r="E54" s="10"/>
      <c r="F54" s="2"/>
      <c r="G54" s="2"/>
      <c r="H54" s="3"/>
    </row>
    <row r="55" spans="1:8" ht="15.75">
      <c r="A55" s="11">
        <v>1</v>
      </c>
      <c r="B55" s="179" t="s">
        <v>51</v>
      </c>
      <c r="C55" s="4"/>
      <c r="D55" s="4"/>
      <c r="E55" s="4"/>
      <c r="F55" s="4"/>
      <c r="G55" s="4"/>
      <c r="H55" s="5"/>
    </row>
    <row r="56" spans="1:8" ht="15.75">
      <c r="A56" s="12"/>
      <c r="B56" s="180" t="s">
        <v>52</v>
      </c>
      <c r="C56" s="6"/>
      <c r="D56" s="6"/>
      <c r="E56" s="6"/>
      <c r="F56" s="6"/>
      <c r="G56" s="6"/>
      <c r="H56" s="7"/>
    </row>
    <row r="57" spans="1:8" ht="15.75">
      <c r="A57" s="12"/>
      <c r="B57" s="180" t="s">
        <v>53</v>
      </c>
      <c r="C57" s="6"/>
      <c r="D57" s="6"/>
      <c r="E57" s="6"/>
      <c r="F57" s="6"/>
      <c r="G57" s="6"/>
      <c r="H57" s="7"/>
    </row>
    <row r="58" spans="1:8" ht="15.75">
      <c r="A58" s="12"/>
      <c r="B58" s="180" t="s">
        <v>54</v>
      </c>
      <c r="C58" s="6"/>
      <c r="D58" s="6"/>
      <c r="E58" s="6"/>
      <c r="F58" s="6"/>
      <c r="G58" s="6"/>
      <c r="H58" s="7"/>
    </row>
    <row r="59" spans="1:8" ht="15.75">
      <c r="A59" s="12"/>
      <c r="B59" s="180" t="s">
        <v>55</v>
      </c>
      <c r="C59" s="6"/>
      <c r="D59" s="6"/>
      <c r="E59" s="6"/>
      <c r="F59" s="6"/>
      <c r="G59" s="6"/>
      <c r="H59" s="7"/>
    </row>
    <row r="60" spans="1:8" ht="15.75">
      <c r="A60" s="13">
        <v>2</v>
      </c>
      <c r="B60" s="181" t="s">
        <v>3</v>
      </c>
      <c r="C60" s="2"/>
      <c r="D60" s="2"/>
      <c r="E60" s="2"/>
      <c r="F60" s="2"/>
      <c r="G60" s="2"/>
      <c r="H60" s="3"/>
    </row>
    <row r="61" spans="1:8" ht="15.75">
      <c r="A61" s="11">
        <v>3</v>
      </c>
      <c r="B61" s="179" t="s">
        <v>56</v>
      </c>
      <c r="C61" s="4"/>
      <c r="D61" s="4"/>
      <c r="E61" s="4"/>
      <c r="F61" s="4"/>
      <c r="G61" s="4"/>
      <c r="H61" s="5"/>
    </row>
    <row r="62" spans="1:8" ht="15.75">
      <c r="A62" s="13">
        <v>4</v>
      </c>
      <c r="B62" s="181" t="s">
        <v>57</v>
      </c>
      <c r="C62" s="2"/>
      <c r="D62" s="2"/>
      <c r="E62" s="2"/>
      <c r="F62" s="2"/>
      <c r="G62" s="2"/>
      <c r="H62" s="3"/>
    </row>
    <row r="63" spans="1:8" ht="15.75">
      <c r="A63" s="11">
        <v>5</v>
      </c>
      <c r="B63" s="179" t="s">
        <v>58</v>
      </c>
      <c r="C63" s="4"/>
      <c r="D63" s="4"/>
      <c r="E63" s="4"/>
      <c r="F63" s="4"/>
      <c r="G63" s="4"/>
      <c r="H63" s="5"/>
    </row>
    <row r="64" spans="1:8" ht="15.75">
      <c r="A64" s="66">
        <v>6</v>
      </c>
      <c r="B64" s="179" t="s">
        <v>59</v>
      </c>
      <c r="C64" s="4"/>
      <c r="D64" s="4"/>
      <c r="E64" s="4"/>
      <c r="F64" s="4"/>
      <c r="G64" s="4"/>
      <c r="H64" s="5"/>
    </row>
    <row r="65" spans="1:8" ht="15.75">
      <c r="A65" s="67"/>
      <c r="B65" s="182" t="s">
        <v>60</v>
      </c>
      <c r="C65" s="8"/>
      <c r="D65" s="8"/>
      <c r="E65" s="8"/>
      <c r="F65" s="8"/>
      <c r="G65" s="8"/>
      <c r="H65" s="9"/>
    </row>
    <row r="66" spans="1:8" ht="15.75">
      <c r="A66" s="13">
        <v>7</v>
      </c>
      <c r="B66" s="181" t="s">
        <v>61</v>
      </c>
      <c r="C66" s="2"/>
      <c r="D66" s="2"/>
      <c r="E66" s="2"/>
      <c r="F66" s="2"/>
      <c r="G66" s="2"/>
      <c r="H66" s="3"/>
    </row>
    <row r="67" spans="1:8" ht="15.75">
      <c r="A67" s="13">
        <v>8</v>
      </c>
      <c r="B67" s="181" t="s">
        <v>4</v>
      </c>
      <c r="C67" s="2"/>
      <c r="D67" s="2"/>
      <c r="E67" s="2"/>
      <c r="F67" s="2"/>
      <c r="G67" s="2"/>
      <c r="H67" s="3"/>
    </row>
    <row r="68" spans="1:8" ht="15.75">
      <c r="A68" s="11">
        <v>9</v>
      </c>
      <c r="B68" s="179" t="s">
        <v>62</v>
      </c>
      <c r="C68" s="4"/>
      <c r="D68" s="4"/>
      <c r="E68" s="4"/>
      <c r="F68" s="4"/>
      <c r="G68" s="4"/>
      <c r="H68" s="5"/>
    </row>
    <row r="69" spans="1:8" ht="15.75">
      <c r="A69" s="12"/>
      <c r="B69" s="182" t="s">
        <v>63</v>
      </c>
      <c r="C69" s="8"/>
      <c r="D69" s="8"/>
      <c r="E69" s="8"/>
      <c r="F69" s="8"/>
      <c r="G69" s="8"/>
      <c r="H69" s="9"/>
    </row>
    <row r="70" spans="1:8" ht="15.75">
      <c r="A70" s="13">
        <v>10</v>
      </c>
      <c r="B70" s="181" t="s">
        <v>5</v>
      </c>
      <c r="C70" s="2"/>
      <c r="D70" s="2"/>
      <c r="E70" s="2"/>
      <c r="F70" s="2"/>
      <c r="G70" s="2"/>
      <c r="H70" s="3"/>
    </row>
    <row r="72" spans="2:7" ht="15">
      <c r="B72" s="50" t="s">
        <v>6</v>
      </c>
      <c r="C72" s="50"/>
      <c r="D72" s="50"/>
      <c r="E72" s="50"/>
      <c r="F72" s="50"/>
      <c r="G72" s="50"/>
    </row>
    <row r="73" spans="1:8" ht="15">
      <c r="A73" s="15"/>
      <c r="B73" s="18"/>
      <c r="C73" s="19" t="s">
        <v>8</v>
      </c>
      <c r="D73" s="20"/>
      <c r="E73" s="28" t="s">
        <v>18</v>
      </c>
      <c r="F73" s="20"/>
      <c r="G73" s="28"/>
      <c r="H73" s="27"/>
    </row>
    <row r="74" spans="1:8" ht="15">
      <c r="A74" s="16"/>
      <c r="B74" s="21"/>
      <c r="C74" s="22" t="s">
        <v>7</v>
      </c>
      <c r="D74" s="23"/>
      <c r="E74" s="21" t="s">
        <v>9</v>
      </c>
      <c r="F74" s="23"/>
      <c r="G74" s="21" t="s">
        <v>10</v>
      </c>
      <c r="H74" s="23"/>
    </row>
    <row r="75" spans="1:8" ht="15">
      <c r="A75" s="16"/>
      <c r="B75" s="21"/>
      <c r="C75" s="58"/>
      <c r="D75" s="23"/>
      <c r="E75" s="21" t="s">
        <v>19</v>
      </c>
      <c r="F75" s="23"/>
      <c r="G75" s="21"/>
      <c r="H75" s="23"/>
    </row>
    <row r="76" spans="1:8" ht="15">
      <c r="A76" s="30" t="s">
        <v>17</v>
      </c>
      <c r="B76" s="36" t="s">
        <v>64</v>
      </c>
      <c r="C76" s="37"/>
      <c r="D76" s="38"/>
      <c r="E76" s="45"/>
      <c r="F76" s="37"/>
      <c r="G76" s="30" t="s">
        <v>24</v>
      </c>
      <c r="H76" s="167" t="s">
        <v>81</v>
      </c>
    </row>
    <row r="77" spans="1:8" ht="15">
      <c r="A77" s="32"/>
      <c r="B77" s="42" t="s">
        <v>65</v>
      </c>
      <c r="C77" s="43"/>
      <c r="D77" s="44"/>
      <c r="E77" s="68"/>
      <c r="F77" s="43"/>
      <c r="G77" s="32"/>
      <c r="H77" s="168" t="s">
        <v>82</v>
      </c>
    </row>
    <row r="78" spans="1:8" ht="15">
      <c r="A78" s="31"/>
      <c r="B78" s="39" t="s">
        <v>66</v>
      </c>
      <c r="C78" s="40"/>
      <c r="D78" s="41"/>
      <c r="E78" s="47"/>
      <c r="F78" s="40"/>
      <c r="G78" s="32"/>
      <c r="H78" s="168" t="s">
        <v>83</v>
      </c>
    </row>
    <row r="79" spans="1:8" ht="15">
      <c r="A79" s="30" t="s">
        <v>67</v>
      </c>
      <c r="B79" s="36" t="s">
        <v>68</v>
      </c>
      <c r="C79" s="37"/>
      <c r="D79" s="38"/>
      <c r="E79" s="45"/>
      <c r="F79" s="38"/>
      <c r="G79" s="32"/>
      <c r="H79" s="168" t="s">
        <v>84</v>
      </c>
    </row>
    <row r="80" spans="1:8" ht="15">
      <c r="A80" s="31"/>
      <c r="B80" s="39" t="s">
        <v>69</v>
      </c>
      <c r="C80" s="40"/>
      <c r="D80" s="41"/>
      <c r="E80" s="47"/>
      <c r="F80" s="41"/>
      <c r="G80" s="32"/>
      <c r="H80" s="168" t="s">
        <v>85</v>
      </c>
    </row>
    <row r="81" spans="1:8" ht="15">
      <c r="A81" s="30" t="s">
        <v>70</v>
      </c>
      <c r="B81" s="36" t="s">
        <v>71</v>
      </c>
      <c r="C81" s="37"/>
      <c r="D81" s="38"/>
      <c r="E81" s="49" t="s">
        <v>72</v>
      </c>
      <c r="F81" s="38" t="s">
        <v>73</v>
      </c>
      <c r="G81" s="32"/>
      <c r="H81" s="168" t="s">
        <v>86</v>
      </c>
    </row>
    <row r="82" spans="1:8" ht="15">
      <c r="A82" s="32"/>
      <c r="B82" s="42"/>
      <c r="C82" s="43"/>
      <c r="D82" s="44"/>
      <c r="E82" s="69" t="s">
        <v>74</v>
      </c>
      <c r="F82" s="44"/>
      <c r="G82" s="32"/>
      <c r="H82" s="169" t="s">
        <v>66</v>
      </c>
    </row>
    <row r="83" spans="1:8" ht="15">
      <c r="A83" s="31"/>
      <c r="B83" s="39"/>
      <c r="C83" s="40"/>
      <c r="D83" s="41"/>
      <c r="E83" s="70" t="s">
        <v>75</v>
      </c>
      <c r="F83" s="41"/>
      <c r="G83" s="32"/>
      <c r="H83" s="169" t="s">
        <v>81</v>
      </c>
    </row>
    <row r="84" spans="1:8" ht="15">
      <c r="A84" s="30" t="s">
        <v>76</v>
      </c>
      <c r="B84" s="36" t="s">
        <v>77</v>
      </c>
      <c r="C84" s="37"/>
      <c r="D84" s="38"/>
      <c r="E84" s="45"/>
      <c r="F84" s="38"/>
      <c r="G84" s="32"/>
      <c r="H84" s="168" t="s">
        <v>87</v>
      </c>
    </row>
    <row r="85" spans="1:8" ht="15">
      <c r="A85" s="31"/>
      <c r="B85" s="39" t="s">
        <v>78</v>
      </c>
      <c r="C85" s="40"/>
      <c r="D85" s="41"/>
      <c r="E85" s="47"/>
      <c r="F85" s="41"/>
      <c r="G85" s="32"/>
      <c r="H85" s="168" t="s">
        <v>88</v>
      </c>
    </row>
    <row r="86" spans="1:8" ht="15">
      <c r="A86" s="29" t="s">
        <v>79</v>
      </c>
      <c r="B86" s="33" t="s">
        <v>80</v>
      </c>
      <c r="C86" s="34"/>
      <c r="D86" s="35"/>
      <c r="E86" s="48"/>
      <c r="F86" s="35"/>
      <c r="G86" s="31"/>
      <c r="H86" s="170" t="s">
        <v>89</v>
      </c>
    </row>
    <row r="87" spans="1:8" ht="15">
      <c r="A87" s="30" t="s">
        <v>13</v>
      </c>
      <c r="B87" s="36" t="s">
        <v>92</v>
      </c>
      <c r="C87" s="37"/>
      <c r="D87" s="38"/>
      <c r="E87" s="45"/>
      <c r="F87" s="38"/>
      <c r="G87" s="30" t="s">
        <v>25</v>
      </c>
      <c r="H87" s="167" t="s">
        <v>90</v>
      </c>
    </row>
    <row r="88" spans="1:8" ht="15">
      <c r="A88" s="31"/>
      <c r="B88" s="39" t="s">
        <v>28</v>
      </c>
      <c r="C88" s="40"/>
      <c r="D88" s="41"/>
      <c r="E88" s="47"/>
      <c r="F88" s="41"/>
      <c r="G88" s="31"/>
      <c r="H88" s="170" t="s">
        <v>45</v>
      </c>
    </row>
    <row r="89" spans="1:8" ht="15">
      <c r="A89" s="30" t="s">
        <v>16</v>
      </c>
      <c r="B89" s="36" t="s">
        <v>93</v>
      </c>
      <c r="C89" s="37"/>
      <c r="D89" s="38"/>
      <c r="E89" s="45"/>
      <c r="F89" s="38"/>
      <c r="G89" s="30" t="s">
        <v>26</v>
      </c>
      <c r="H89" s="167" t="s">
        <v>91</v>
      </c>
    </row>
    <row r="90" spans="1:8" ht="15">
      <c r="A90" s="31"/>
      <c r="B90" s="39" t="s">
        <v>94</v>
      </c>
      <c r="C90" s="40"/>
      <c r="D90" s="41"/>
      <c r="E90" s="47"/>
      <c r="F90" s="41"/>
      <c r="G90" s="32"/>
      <c r="H90" s="168"/>
    </row>
    <row r="91" spans="1:8" ht="15">
      <c r="A91" s="30" t="s">
        <v>27</v>
      </c>
      <c r="B91" s="36" t="s">
        <v>95</v>
      </c>
      <c r="C91" s="37"/>
      <c r="D91" s="38"/>
      <c r="E91" s="45"/>
      <c r="F91" s="38"/>
      <c r="G91" s="32"/>
      <c r="H91" s="168"/>
    </row>
    <row r="92" spans="1:8" ht="15">
      <c r="A92" s="31"/>
      <c r="B92" s="39" t="s">
        <v>96</v>
      </c>
      <c r="C92" s="40"/>
      <c r="D92" s="41"/>
      <c r="E92" s="47"/>
      <c r="F92" s="41"/>
      <c r="G92" s="32"/>
      <c r="H92" s="168"/>
    </row>
    <row r="93" spans="1:8" ht="15">
      <c r="A93" s="30" t="s">
        <v>97</v>
      </c>
      <c r="B93" s="36" t="s">
        <v>98</v>
      </c>
      <c r="C93" s="37"/>
      <c r="D93" s="38"/>
      <c r="E93" s="45" t="s">
        <v>101</v>
      </c>
      <c r="F93" s="38"/>
      <c r="G93" s="32"/>
      <c r="H93" s="168"/>
    </row>
    <row r="94" spans="1:8" ht="15">
      <c r="A94" s="32"/>
      <c r="B94" s="42" t="s">
        <v>99</v>
      </c>
      <c r="C94" s="43"/>
      <c r="D94" s="44"/>
      <c r="E94" s="46"/>
      <c r="F94" s="44"/>
      <c r="G94" s="32"/>
      <c r="H94" s="168"/>
    </row>
    <row r="95" spans="1:8" ht="15">
      <c r="A95" s="31"/>
      <c r="B95" s="39" t="s">
        <v>100</v>
      </c>
      <c r="C95" s="40"/>
      <c r="D95" s="41"/>
      <c r="E95" s="71"/>
      <c r="F95" s="41"/>
      <c r="G95" s="32"/>
      <c r="H95" s="168"/>
    </row>
    <row r="96" spans="1:8" ht="15">
      <c r="A96" s="32"/>
      <c r="B96" s="42"/>
      <c r="C96" s="43"/>
      <c r="D96" s="44"/>
      <c r="E96" s="68"/>
      <c r="F96" s="44"/>
      <c r="G96" s="32"/>
      <c r="H96" s="168"/>
    </row>
    <row r="97" spans="1:8" ht="15">
      <c r="A97" s="30" t="s">
        <v>102</v>
      </c>
      <c r="B97" s="36" t="s">
        <v>103</v>
      </c>
      <c r="C97" s="37"/>
      <c r="D97" s="38"/>
      <c r="E97" s="49" t="s">
        <v>106</v>
      </c>
      <c r="F97" s="38"/>
      <c r="G97" s="32"/>
      <c r="H97" s="168"/>
    </row>
    <row r="98" spans="1:8" ht="15">
      <c r="A98" s="32"/>
      <c r="B98" s="42" t="s">
        <v>104</v>
      </c>
      <c r="C98" s="43"/>
      <c r="D98" s="44"/>
      <c r="E98" s="46"/>
      <c r="F98" s="44"/>
      <c r="G98" s="32"/>
      <c r="H98" s="168"/>
    </row>
    <row r="99" spans="1:8" ht="15">
      <c r="A99" s="31"/>
      <c r="B99" s="39" t="s">
        <v>105</v>
      </c>
      <c r="C99" s="40"/>
      <c r="D99" s="41"/>
      <c r="E99" s="47"/>
      <c r="F99" s="41"/>
      <c r="G99" s="31"/>
      <c r="H99" s="170"/>
    </row>
    <row r="100" spans="1:8" ht="15">
      <c r="A100" s="30" t="s">
        <v>107</v>
      </c>
      <c r="B100" s="36" t="s">
        <v>108</v>
      </c>
      <c r="C100" s="37"/>
      <c r="D100" s="38"/>
      <c r="E100" s="49" t="s">
        <v>111</v>
      </c>
      <c r="F100" s="38"/>
      <c r="G100" s="30" t="s">
        <v>112</v>
      </c>
      <c r="H100" s="167" t="s">
        <v>113</v>
      </c>
    </row>
    <row r="101" spans="1:8" ht="15">
      <c r="A101" s="32"/>
      <c r="B101" s="42" t="s">
        <v>109</v>
      </c>
      <c r="C101" s="43"/>
      <c r="D101" s="44"/>
      <c r="E101" s="46"/>
      <c r="F101" s="44"/>
      <c r="G101" s="32"/>
      <c r="H101" s="168" t="s">
        <v>114</v>
      </c>
    </row>
    <row r="102" spans="1:8" ht="15">
      <c r="A102" s="31"/>
      <c r="B102" s="39" t="s">
        <v>110</v>
      </c>
      <c r="C102" s="40"/>
      <c r="D102" s="41"/>
      <c r="E102" s="47"/>
      <c r="F102" s="41"/>
      <c r="G102" s="31"/>
      <c r="H102" s="170" t="s">
        <v>115</v>
      </c>
    </row>
    <row r="103" spans="1:8" ht="15">
      <c r="A103" s="30" t="s">
        <v>116</v>
      </c>
      <c r="B103" s="36" t="s">
        <v>117</v>
      </c>
      <c r="C103" s="37"/>
      <c r="D103" s="38"/>
      <c r="E103" s="45" t="s">
        <v>121</v>
      </c>
      <c r="F103" s="38"/>
      <c r="G103" s="30" t="s">
        <v>15</v>
      </c>
      <c r="H103" s="167" t="s">
        <v>122</v>
      </c>
    </row>
    <row r="104" spans="1:8" ht="15">
      <c r="A104" s="32"/>
      <c r="B104" s="42" t="s">
        <v>118</v>
      </c>
      <c r="C104" s="43"/>
      <c r="D104" s="44"/>
      <c r="E104" s="46"/>
      <c r="F104" s="44"/>
      <c r="G104" s="32"/>
      <c r="H104" s="168" t="s">
        <v>123</v>
      </c>
    </row>
    <row r="105" spans="1:8" ht="15">
      <c r="A105" s="32"/>
      <c r="B105" s="42" t="s">
        <v>119</v>
      </c>
      <c r="C105" s="43"/>
      <c r="D105" s="44"/>
      <c r="E105" s="46"/>
      <c r="F105" s="44"/>
      <c r="G105" s="31"/>
      <c r="H105" s="170"/>
    </row>
    <row r="106" spans="1:8" ht="15">
      <c r="A106" s="31"/>
      <c r="B106" s="39" t="s">
        <v>120</v>
      </c>
      <c r="C106" s="40"/>
      <c r="D106" s="41"/>
      <c r="E106" s="71"/>
      <c r="F106" s="41"/>
      <c r="G106" s="30" t="s">
        <v>126</v>
      </c>
      <c r="H106" s="167" t="s">
        <v>127</v>
      </c>
    </row>
    <row r="107" spans="1:8" ht="15">
      <c r="A107" s="30" t="s">
        <v>29</v>
      </c>
      <c r="B107" s="36" t="s">
        <v>124</v>
      </c>
      <c r="C107" s="37"/>
      <c r="D107" s="38"/>
      <c r="E107" s="45"/>
      <c r="F107" s="38"/>
      <c r="G107" s="31"/>
      <c r="H107" s="170" t="s">
        <v>128</v>
      </c>
    </row>
    <row r="108" spans="1:8" ht="15">
      <c r="A108" s="32"/>
      <c r="B108" s="42" t="s">
        <v>125</v>
      </c>
      <c r="C108" s="43"/>
      <c r="D108" s="44"/>
      <c r="E108" s="46"/>
      <c r="F108" s="44"/>
      <c r="G108" s="30" t="s">
        <v>30</v>
      </c>
      <c r="H108" s="167" t="s">
        <v>129</v>
      </c>
    </row>
    <row r="109" spans="1:8" ht="15">
      <c r="A109" s="31"/>
      <c r="B109" s="39"/>
      <c r="C109" s="40"/>
      <c r="D109" s="41"/>
      <c r="E109" s="47"/>
      <c r="F109" s="41"/>
      <c r="G109" s="31"/>
      <c r="H109" s="170" t="s">
        <v>130</v>
      </c>
    </row>
    <row r="110" spans="1:8" ht="15">
      <c r="A110" s="30" t="s">
        <v>31</v>
      </c>
      <c r="B110" s="36" t="s">
        <v>131</v>
      </c>
      <c r="C110" s="37"/>
      <c r="D110" s="38"/>
      <c r="E110" s="45"/>
      <c r="F110" s="37"/>
      <c r="G110" s="30" t="s">
        <v>14</v>
      </c>
      <c r="H110" s="167" t="s">
        <v>133</v>
      </c>
    </row>
    <row r="111" spans="1:8" ht="15">
      <c r="A111" s="31"/>
      <c r="B111" s="39" t="s">
        <v>132</v>
      </c>
      <c r="C111" s="40"/>
      <c r="D111" s="41"/>
      <c r="E111" s="47"/>
      <c r="F111" s="40"/>
      <c r="G111" s="32"/>
      <c r="H111" s="168" t="s">
        <v>134</v>
      </c>
    </row>
    <row r="112" spans="1:8" ht="15">
      <c r="A112" s="30" t="s">
        <v>138</v>
      </c>
      <c r="B112" s="36" t="s">
        <v>139</v>
      </c>
      <c r="C112" s="37"/>
      <c r="D112" s="38"/>
      <c r="E112" s="45" t="s">
        <v>141</v>
      </c>
      <c r="F112" s="37"/>
      <c r="G112" s="32"/>
      <c r="H112" s="168" t="s">
        <v>135</v>
      </c>
    </row>
    <row r="113" spans="1:8" ht="15">
      <c r="A113" s="31"/>
      <c r="B113" s="39" t="s">
        <v>140</v>
      </c>
      <c r="C113" s="40"/>
      <c r="D113" s="41"/>
      <c r="E113" s="47"/>
      <c r="F113" s="40"/>
      <c r="G113" s="32"/>
      <c r="H113" s="168" t="s">
        <v>136</v>
      </c>
    </row>
    <row r="114" spans="1:8" ht="15">
      <c r="A114" s="30" t="s">
        <v>142</v>
      </c>
      <c r="B114" s="36" t="s">
        <v>143</v>
      </c>
      <c r="C114" s="37"/>
      <c r="D114" s="38"/>
      <c r="E114" s="49" t="s">
        <v>72</v>
      </c>
      <c r="F114" s="37"/>
      <c r="G114" s="32"/>
      <c r="H114" s="168" t="s">
        <v>137</v>
      </c>
    </row>
    <row r="115" spans="1:8" ht="15">
      <c r="A115" s="32"/>
      <c r="B115" s="42" t="s">
        <v>144</v>
      </c>
      <c r="C115" s="43"/>
      <c r="D115" s="44"/>
      <c r="E115" s="46"/>
      <c r="F115" s="43"/>
      <c r="G115" s="32"/>
      <c r="H115" s="168"/>
    </row>
    <row r="116" spans="1:8" ht="15">
      <c r="A116" s="31"/>
      <c r="B116" s="39" t="s">
        <v>145</v>
      </c>
      <c r="C116" s="40"/>
      <c r="D116" s="41"/>
      <c r="E116" s="47"/>
      <c r="F116" s="40"/>
      <c r="G116" s="32"/>
      <c r="H116" s="168"/>
    </row>
    <row r="117" spans="1:8" ht="15">
      <c r="A117" s="30" t="s">
        <v>146</v>
      </c>
      <c r="B117" s="36" t="s">
        <v>147</v>
      </c>
      <c r="C117" s="37"/>
      <c r="D117" s="38"/>
      <c r="E117" s="49" t="s">
        <v>22</v>
      </c>
      <c r="F117" s="38"/>
      <c r="G117" s="32"/>
      <c r="H117" s="168"/>
    </row>
    <row r="118" spans="1:8" ht="15">
      <c r="A118" s="32"/>
      <c r="B118" s="42" t="s">
        <v>148</v>
      </c>
      <c r="C118" s="43"/>
      <c r="D118" s="44"/>
      <c r="E118" s="46"/>
      <c r="F118" s="44"/>
      <c r="G118" s="32"/>
      <c r="H118" s="168"/>
    </row>
    <row r="119" spans="1:8" ht="15">
      <c r="A119" s="32"/>
      <c r="B119" s="42" t="s">
        <v>149</v>
      </c>
      <c r="C119" s="43"/>
      <c r="D119" s="44"/>
      <c r="E119" s="46"/>
      <c r="F119" s="44"/>
      <c r="G119" s="32"/>
      <c r="H119" s="168"/>
    </row>
    <row r="120" spans="1:8" ht="15">
      <c r="A120" s="31"/>
      <c r="B120" s="39" t="s">
        <v>150</v>
      </c>
      <c r="C120" s="40"/>
      <c r="D120" s="41"/>
      <c r="E120" s="47"/>
      <c r="F120" s="41"/>
      <c r="G120" s="32"/>
      <c r="H120" s="168"/>
    </row>
    <row r="121" spans="1:8" ht="15">
      <c r="A121" s="30" t="s">
        <v>151</v>
      </c>
      <c r="B121" s="36" t="s">
        <v>152</v>
      </c>
      <c r="C121" s="37"/>
      <c r="D121" s="38"/>
      <c r="E121" s="49" t="s">
        <v>154</v>
      </c>
      <c r="F121" s="38"/>
      <c r="G121" s="32"/>
      <c r="H121" s="168"/>
    </row>
    <row r="122" spans="1:8" ht="15">
      <c r="A122" s="31"/>
      <c r="B122" s="39" t="s">
        <v>153</v>
      </c>
      <c r="C122" s="40"/>
      <c r="D122" s="41"/>
      <c r="E122" s="71"/>
      <c r="F122" s="41"/>
      <c r="G122" s="32"/>
      <c r="H122" s="168"/>
    </row>
    <row r="123" spans="1:8" ht="15">
      <c r="A123" s="30" t="s">
        <v>155</v>
      </c>
      <c r="B123" s="36" t="s">
        <v>156</v>
      </c>
      <c r="C123" s="37"/>
      <c r="D123" s="38"/>
      <c r="E123" s="49" t="s">
        <v>158</v>
      </c>
      <c r="F123" s="38"/>
      <c r="G123" s="72"/>
      <c r="H123" s="170"/>
    </row>
    <row r="124" spans="1:8" ht="15">
      <c r="A124" s="31"/>
      <c r="B124" s="39" t="s">
        <v>157</v>
      </c>
      <c r="C124" s="40"/>
      <c r="D124" s="41"/>
      <c r="E124" s="71"/>
      <c r="F124" s="41"/>
      <c r="G124" s="30" t="s">
        <v>34</v>
      </c>
      <c r="H124" s="167" t="s">
        <v>159</v>
      </c>
    </row>
    <row r="125" spans="1:8" ht="15">
      <c r="A125" s="30" t="s">
        <v>32</v>
      </c>
      <c r="B125" s="36" t="s">
        <v>11</v>
      </c>
      <c r="C125" s="37"/>
      <c r="D125" s="38"/>
      <c r="E125" s="49" t="s">
        <v>21</v>
      </c>
      <c r="F125" s="38"/>
      <c r="G125" s="32"/>
      <c r="H125" s="168" t="s">
        <v>160</v>
      </c>
    </row>
    <row r="126" spans="1:8" ht="15">
      <c r="A126" s="31"/>
      <c r="B126" s="39"/>
      <c r="C126" s="40"/>
      <c r="D126" s="41"/>
      <c r="E126" s="71"/>
      <c r="F126" s="41"/>
      <c r="G126" s="31"/>
      <c r="H126" s="170" t="s">
        <v>28</v>
      </c>
    </row>
    <row r="127" spans="1:8" ht="15">
      <c r="A127" s="30" t="s">
        <v>35</v>
      </c>
      <c r="B127" s="36" t="s">
        <v>194</v>
      </c>
      <c r="C127" s="37"/>
      <c r="D127" s="38"/>
      <c r="E127" s="49"/>
      <c r="F127" s="38"/>
      <c r="G127" s="30" t="s">
        <v>36</v>
      </c>
      <c r="H127" s="167" t="s">
        <v>161</v>
      </c>
    </row>
    <row r="128" spans="1:8" ht="15">
      <c r="A128" s="32"/>
      <c r="B128" s="42" t="s">
        <v>195</v>
      </c>
      <c r="C128" s="43"/>
      <c r="D128" s="44"/>
      <c r="E128" s="68"/>
      <c r="F128" s="44"/>
      <c r="G128" s="32"/>
      <c r="H128" s="168" t="s">
        <v>162</v>
      </c>
    </row>
    <row r="129" spans="1:8" ht="15">
      <c r="A129" s="32"/>
      <c r="B129" s="42" t="s">
        <v>196</v>
      </c>
      <c r="C129" s="43"/>
      <c r="D129" s="44"/>
      <c r="E129" s="68"/>
      <c r="F129" s="44"/>
      <c r="G129" s="32"/>
      <c r="H129" s="168" t="s">
        <v>163</v>
      </c>
    </row>
    <row r="130" spans="1:8" ht="15">
      <c r="A130" s="32"/>
      <c r="B130" s="42"/>
      <c r="C130" s="43"/>
      <c r="D130" s="44"/>
      <c r="E130" s="68"/>
      <c r="F130" s="44"/>
      <c r="G130" s="32"/>
      <c r="H130" s="168" t="s">
        <v>164</v>
      </c>
    </row>
    <row r="131" spans="1:8" ht="15">
      <c r="A131" s="31"/>
      <c r="B131" s="39"/>
      <c r="C131" s="40"/>
      <c r="D131" s="41"/>
      <c r="E131" s="71"/>
      <c r="F131" s="41"/>
      <c r="G131" s="31"/>
      <c r="H131" s="170" t="s">
        <v>165</v>
      </c>
    </row>
    <row r="132" spans="1:8" ht="15">
      <c r="A132" s="30" t="s">
        <v>37</v>
      </c>
      <c r="B132" s="36" t="s">
        <v>197</v>
      </c>
      <c r="C132" s="37"/>
      <c r="D132" s="38"/>
      <c r="E132" s="49" t="s">
        <v>20</v>
      </c>
      <c r="F132" s="38"/>
      <c r="G132" s="30" t="s">
        <v>166</v>
      </c>
      <c r="H132" s="167" t="s">
        <v>167</v>
      </c>
    </row>
    <row r="133" spans="1:8" ht="15">
      <c r="A133" s="32"/>
      <c r="B133" s="42" t="s">
        <v>198</v>
      </c>
      <c r="C133" s="43"/>
      <c r="D133" s="44"/>
      <c r="E133" s="68"/>
      <c r="F133" s="44"/>
      <c r="G133" s="32"/>
      <c r="H133" s="168" t="s">
        <v>168</v>
      </c>
    </row>
    <row r="134" spans="1:8" ht="15">
      <c r="A134" s="31"/>
      <c r="B134" s="39"/>
      <c r="C134" s="40"/>
      <c r="D134" s="41"/>
      <c r="E134" s="71"/>
      <c r="F134" s="41"/>
      <c r="G134" s="31"/>
      <c r="H134" s="170" t="s">
        <v>169</v>
      </c>
    </row>
    <row r="135" spans="1:8" ht="15">
      <c r="A135" s="30" t="s">
        <v>199</v>
      </c>
      <c r="B135" s="36" t="s">
        <v>12</v>
      </c>
      <c r="C135" s="37"/>
      <c r="D135" s="38"/>
      <c r="E135" s="49" t="s">
        <v>23</v>
      </c>
      <c r="F135" s="38"/>
      <c r="G135" s="30" t="s">
        <v>170</v>
      </c>
      <c r="H135" s="167" t="s">
        <v>171</v>
      </c>
    </row>
    <row r="136" spans="1:8" ht="15">
      <c r="A136" s="31"/>
      <c r="B136" s="39" t="s">
        <v>200</v>
      </c>
      <c r="C136" s="40"/>
      <c r="D136" s="41"/>
      <c r="E136" s="71"/>
      <c r="F136" s="41"/>
      <c r="G136" s="31"/>
      <c r="H136" s="170" t="s">
        <v>172</v>
      </c>
    </row>
    <row r="137" spans="1:8" ht="15">
      <c r="A137" s="30"/>
      <c r="B137" s="36"/>
      <c r="C137" s="37"/>
      <c r="D137" s="38"/>
      <c r="E137" s="49"/>
      <c r="F137" s="38"/>
      <c r="G137" s="30" t="s">
        <v>173</v>
      </c>
      <c r="H137" s="167" t="s">
        <v>33</v>
      </c>
    </row>
    <row r="138" spans="1:8" ht="15">
      <c r="A138" s="32"/>
      <c r="B138" s="42"/>
      <c r="C138" s="43"/>
      <c r="D138" s="44"/>
      <c r="E138" s="68"/>
      <c r="F138" s="44"/>
      <c r="G138" s="32"/>
      <c r="H138" s="168" t="s">
        <v>174</v>
      </c>
    </row>
    <row r="139" spans="1:8" ht="15">
      <c r="A139" s="32"/>
      <c r="B139" s="42"/>
      <c r="C139" s="43"/>
      <c r="D139" s="44"/>
      <c r="E139" s="68"/>
      <c r="F139" s="44"/>
      <c r="G139" s="31"/>
      <c r="H139" s="170" t="s">
        <v>175</v>
      </c>
    </row>
    <row r="140" spans="1:8" ht="15">
      <c r="A140" s="32"/>
      <c r="B140" s="42"/>
      <c r="C140" s="43"/>
      <c r="D140" s="44"/>
      <c r="E140" s="68"/>
      <c r="F140" s="44"/>
      <c r="G140" s="30" t="s">
        <v>176</v>
      </c>
      <c r="H140" s="167" t="s">
        <v>177</v>
      </c>
    </row>
    <row r="141" spans="1:8" ht="15">
      <c r="A141" s="32"/>
      <c r="B141" s="42"/>
      <c r="C141" s="43"/>
      <c r="D141" s="44"/>
      <c r="E141" s="68"/>
      <c r="F141" s="44"/>
      <c r="G141" s="32"/>
      <c r="H141" s="168" t="s">
        <v>178</v>
      </c>
    </row>
    <row r="142" spans="1:8" ht="15">
      <c r="A142" s="32"/>
      <c r="B142" s="42"/>
      <c r="C142" s="43"/>
      <c r="D142" s="44"/>
      <c r="E142" s="68"/>
      <c r="F142" s="44"/>
      <c r="G142" s="31"/>
      <c r="H142" s="170" t="s">
        <v>179</v>
      </c>
    </row>
    <row r="143" spans="1:8" ht="15">
      <c r="A143" s="32"/>
      <c r="B143" s="42"/>
      <c r="C143" s="43"/>
      <c r="D143" s="44"/>
      <c r="E143" s="68"/>
      <c r="F143" s="44"/>
      <c r="G143" s="32"/>
      <c r="H143" s="168"/>
    </row>
    <row r="144" spans="1:8" ht="15">
      <c r="A144" s="32"/>
      <c r="B144" s="42"/>
      <c r="C144" s="43"/>
      <c r="D144" s="44"/>
      <c r="E144" s="68"/>
      <c r="F144" s="44"/>
      <c r="G144" s="32"/>
      <c r="H144" s="168"/>
    </row>
    <row r="145" spans="1:8" ht="15">
      <c r="A145" s="32"/>
      <c r="B145" s="42"/>
      <c r="C145" s="43"/>
      <c r="D145" s="44"/>
      <c r="E145" s="68"/>
      <c r="F145" s="44"/>
      <c r="G145" s="32"/>
      <c r="H145" s="168"/>
    </row>
    <row r="146" spans="1:8" ht="15">
      <c r="A146" s="32"/>
      <c r="B146" s="42"/>
      <c r="C146" s="43"/>
      <c r="D146" s="44"/>
      <c r="E146" s="68"/>
      <c r="F146" s="44"/>
      <c r="G146" s="30" t="s">
        <v>180</v>
      </c>
      <c r="H146" s="167" t="s">
        <v>181</v>
      </c>
    </row>
    <row r="147" spans="1:8" ht="15">
      <c r="A147" s="32"/>
      <c r="B147" s="42"/>
      <c r="C147" s="43"/>
      <c r="D147" s="44"/>
      <c r="E147" s="68"/>
      <c r="F147" s="44"/>
      <c r="G147" s="32"/>
      <c r="H147" s="168" t="s">
        <v>182</v>
      </c>
    </row>
    <row r="148" spans="1:8" ht="15">
      <c r="A148" s="32"/>
      <c r="B148" s="42"/>
      <c r="C148" s="43"/>
      <c r="D148" s="44"/>
      <c r="E148" s="68"/>
      <c r="F148" s="44"/>
      <c r="G148" s="32"/>
      <c r="H148" s="168" t="s">
        <v>183</v>
      </c>
    </row>
    <row r="149" spans="1:8" ht="15">
      <c r="A149" s="32"/>
      <c r="B149" s="42"/>
      <c r="C149" s="43"/>
      <c r="D149" s="44"/>
      <c r="E149" s="68"/>
      <c r="F149" s="44"/>
      <c r="G149" s="31"/>
      <c r="H149" s="170" t="s">
        <v>184</v>
      </c>
    </row>
    <row r="150" spans="1:8" ht="15">
      <c r="A150" s="32"/>
      <c r="B150" s="42"/>
      <c r="C150" s="43"/>
      <c r="D150" s="44"/>
      <c r="E150" s="68"/>
      <c r="F150" s="44"/>
      <c r="G150" s="30" t="s">
        <v>185</v>
      </c>
      <c r="H150" s="167" t="s">
        <v>186</v>
      </c>
    </row>
    <row r="151" spans="1:8" ht="15">
      <c r="A151" s="32"/>
      <c r="B151" s="42"/>
      <c r="C151" s="43"/>
      <c r="D151" s="44"/>
      <c r="E151" s="68"/>
      <c r="F151" s="44"/>
      <c r="G151" s="32"/>
      <c r="H151" s="168" t="s">
        <v>187</v>
      </c>
    </row>
    <row r="152" spans="1:8" ht="15">
      <c r="A152" s="32"/>
      <c r="B152" s="42"/>
      <c r="C152" s="43"/>
      <c r="D152" s="44"/>
      <c r="E152" s="68"/>
      <c r="F152" s="44"/>
      <c r="G152" s="32"/>
      <c r="H152" s="168" t="s">
        <v>188</v>
      </c>
    </row>
    <row r="153" spans="1:8" ht="15">
      <c r="A153" s="32"/>
      <c r="B153" s="42"/>
      <c r="C153" s="43"/>
      <c r="D153" s="44"/>
      <c r="E153" s="68"/>
      <c r="F153" s="44"/>
      <c r="G153" s="31"/>
      <c r="H153" s="170" t="s">
        <v>189</v>
      </c>
    </row>
    <row r="154" spans="1:8" ht="15">
      <c r="A154" s="32"/>
      <c r="B154" s="42"/>
      <c r="C154" s="43"/>
      <c r="D154" s="44"/>
      <c r="E154" s="68"/>
      <c r="F154" s="44"/>
      <c r="G154" s="30" t="s">
        <v>190</v>
      </c>
      <c r="H154" s="167" t="s">
        <v>191</v>
      </c>
    </row>
    <row r="155" spans="1:8" ht="15">
      <c r="A155" s="32"/>
      <c r="B155" s="42"/>
      <c r="C155" s="43"/>
      <c r="D155" s="44"/>
      <c r="E155" s="68"/>
      <c r="F155" s="44"/>
      <c r="G155" s="32"/>
      <c r="H155" s="168" t="s">
        <v>192</v>
      </c>
    </row>
    <row r="156" spans="1:8" ht="15">
      <c r="A156" s="31"/>
      <c r="B156" s="39"/>
      <c r="C156" s="40"/>
      <c r="D156" s="41"/>
      <c r="E156" s="71"/>
      <c r="F156" s="41"/>
      <c r="G156" s="31"/>
      <c r="H156" s="170" t="s">
        <v>193</v>
      </c>
    </row>
    <row r="157" spans="1:8" ht="15">
      <c r="A157" s="14"/>
      <c r="B157" s="14"/>
      <c r="C157" s="14"/>
      <c r="D157" s="14"/>
      <c r="E157" s="14"/>
      <c r="F157" s="14"/>
      <c r="G157" s="14"/>
      <c r="H157" s="14"/>
    </row>
    <row r="158" spans="1:8" ht="15">
      <c r="A158" s="14"/>
      <c r="B158" s="14"/>
      <c r="C158" s="14"/>
      <c r="D158" s="14"/>
      <c r="E158" s="14"/>
      <c r="F158" s="14"/>
      <c r="G158" s="14"/>
      <c r="H158" s="14"/>
    </row>
    <row r="159" spans="1:8" ht="15">
      <c r="A159" s="14"/>
      <c r="B159" s="14"/>
      <c r="C159" s="14"/>
      <c r="D159" s="14"/>
      <c r="E159" s="14"/>
      <c r="F159" s="14"/>
      <c r="G159" s="14"/>
      <c r="H159" s="14"/>
    </row>
    <row r="160" spans="1:8" ht="15">
      <c r="A160" s="14"/>
      <c r="B160" s="14"/>
      <c r="C160" s="14"/>
      <c r="D160" s="14"/>
      <c r="E160" s="14"/>
      <c r="F160" s="14"/>
      <c r="G160" s="14"/>
      <c r="H160" s="14"/>
    </row>
    <row r="161" spans="1:8" ht="15">
      <c r="A161" s="14"/>
      <c r="B161" s="14"/>
      <c r="C161" s="14"/>
      <c r="D161" s="14"/>
      <c r="E161" s="14"/>
      <c r="F161" s="14"/>
      <c r="G161" s="14"/>
      <c r="H161" s="14"/>
    </row>
    <row r="162" spans="1:8" ht="15">
      <c r="A162" s="14"/>
      <c r="B162" s="14"/>
      <c r="C162" s="50" t="s">
        <v>38</v>
      </c>
      <c r="D162" s="50"/>
      <c r="E162" s="50"/>
      <c r="F162" s="14"/>
      <c r="G162" s="14"/>
      <c r="H162" s="14"/>
    </row>
    <row r="163" spans="1:8" ht="15">
      <c r="A163" s="14"/>
      <c r="B163" s="14"/>
      <c r="C163" s="50"/>
      <c r="D163" s="50"/>
      <c r="E163" s="50"/>
      <c r="F163" s="14"/>
      <c r="G163" s="14"/>
      <c r="H163" s="14"/>
    </row>
    <row r="164" spans="1:8" ht="15.75">
      <c r="A164" s="78" t="s">
        <v>17</v>
      </c>
      <c r="B164" s="1"/>
      <c r="C164" s="2"/>
      <c r="D164" s="56" t="s">
        <v>201</v>
      </c>
      <c r="E164" s="56"/>
      <c r="F164" s="56"/>
      <c r="G164" s="56"/>
      <c r="H164" s="79"/>
    </row>
    <row r="165" spans="1:8" ht="15.75">
      <c r="A165" s="53"/>
      <c r="B165" s="53" t="s">
        <v>202</v>
      </c>
      <c r="C165" s="24" t="s">
        <v>256</v>
      </c>
      <c r="D165" s="25"/>
      <c r="E165" s="25"/>
      <c r="F165" s="25"/>
      <c r="G165" s="26"/>
      <c r="H165" s="76">
        <v>0.5</v>
      </c>
    </row>
    <row r="166" spans="1:8" ht="15.75">
      <c r="A166" s="53"/>
      <c r="B166" s="54"/>
      <c r="C166" s="55" t="s">
        <v>257</v>
      </c>
      <c r="D166" s="56"/>
      <c r="E166" s="56"/>
      <c r="F166" s="56"/>
      <c r="G166" s="57"/>
      <c r="H166" s="73">
        <v>50</v>
      </c>
    </row>
    <row r="167" spans="1:8" ht="15.75">
      <c r="A167" s="53"/>
      <c r="B167" s="52" t="s">
        <v>203</v>
      </c>
      <c r="C167" s="24" t="s">
        <v>256</v>
      </c>
      <c r="D167" s="25"/>
      <c r="E167" s="25"/>
      <c r="F167" s="25"/>
      <c r="G167" s="26"/>
      <c r="H167" s="73">
        <v>0.5</v>
      </c>
    </row>
    <row r="168" spans="1:8" ht="15.75">
      <c r="A168" s="53"/>
      <c r="B168" s="54"/>
      <c r="C168" s="55" t="s">
        <v>257</v>
      </c>
      <c r="D168" s="56"/>
      <c r="E168" s="56"/>
      <c r="F168" s="56"/>
      <c r="G168" s="57"/>
      <c r="H168" s="73">
        <v>1</v>
      </c>
    </row>
    <row r="169" spans="1:8" ht="15.75">
      <c r="A169" s="53"/>
      <c r="B169" s="52" t="s">
        <v>204</v>
      </c>
      <c r="C169" s="24" t="s">
        <v>256</v>
      </c>
      <c r="D169" s="25"/>
      <c r="E169" s="25"/>
      <c r="F169" s="25"/>
      <c r="G169" s="26"/>
      <c r="H169" s="73">
        <v>0.5</v>
      </c>
    </row>
    <row r="170" spans="1:8" ht="15.75">
      <c r="A170" s="54"/>
      <c r="B170" s="17"/>
      <c r="C170" s="55" t="s">
        <v>257</v>
      </c>
      <c r="D170" s="56"/>
      <c r="E170" s="56"/>
      <c r="F170" s="56"/>
      <c r="G170" s="57"/>
      <c r="H170" s="73">
        <v>10</v>
      </c>
    </row>
    <row r="171" spans="1:8" ht="15.75">
      <c r="A171" s="51" t="s">
        <v>24</v>
      </c>
      <c r="B171" s="18" t="s">
        <v>250</v>
      </c>
      <c r="C171" s="65"/>
      <c r="D171" s="65"/>
      <c r="E171" s="65"/>
      <c r="F171" s="65"/>
      <c r="G171" s="20"/>
      <c r="H171" s="80">
        <v>30000</v>
      </c>
    </row>
    <row r="172" spans="1:8" ht="15.75">
      <c r="A172" s="78" t="s">
        <v>13</v>
      </c>
      <c r="B172" s="1"/>
      <c r="C172" s="2"/>
      <c r="D172" s="56" t="s">
        <v>205</v>
      </c>
      <c r="E172" s="56"/>
      <c r="F172" s="56"/>
      <c r="G172" s="56"/>
      <c r="H172" s="79"/>
    </row>
    <row r="173" spans="1:8" ht="15.75">
      <c r="A173" s="53"/>
      <c r="B173" s="53" t="s">
        <v>202</v>
      </c>
      <c r="C173" s="24" t="s">
        <v>254</v>
      </c>
      <c r="D173" s="25"/>
      <c r="E173" s="25"/>
      <c r="F173" s="25"/>
      <c r="G173" s="26"/>
      <c r="H173" s="75">
        <v>2</v>
      </c>
    </row>
    <row r="174" spans="1:8" ht="15.75">
      <c r="A174" s="53"/>
      <c r="B174" s="54"/>
      <c r="C174" s="55" t="s">
        <v>255</v>
      </c>
      <c r="D174" s="56"/>
      <c r="E174" s="56"/>
      <c r="F174" s="56"/>
      <c r="G174" s="57"/>
      <c r="H174" s="73">
        <v>20</v>
      </c>
    </row>
    <row r="175" spans="1:8" ht="15.75">
      <c r="A175" s="53"/>
      <c r="B175" s="52" t="s">
        <v>203</v>
      </c>
      <c r="C175" s="24" t="s">
        <v>254</v>
      </c>
      <c r="D175" s="25"/>
      <c r="E175" s="25"/>
      <c r="F175" s="25"/>
      <c r="G175" s="26"/>
      <c r="H175" s="74"/>
    </row>
    <row r="176" spans="1:8" ht="15.75">
      <c r="A176" s="54"/>
      <c r="B176" s="53"/>
      <c r="C176" s="55" t="s">
        <v>255</v>
      </c>
      <c r="D176" s="56"/>
      <c r="E176" s="56"/>
      <c r="F176" s="56"/>
      <c r="G176" s="57"/>
      <c r="H176" s="81"/>
    </row>
    <row r="177" spans="1:8" ht="15.75">
      <c r="A177" s="52" t="s">
        <v>25</v>
      </c>
      <c r="B177" s="1"/>
      <c r="C177" s="2"/>
      <c r="D177" s="56" t="s">
        <v>206</v>
      </c>
      <c r="E177" s="56"/>
      <c r="F177" s="56"/>
      <c r="G177" s="56"/>
      <c r="H177" s="79"/>
    </row>
    <row r="178" spans="1:8" ht="15.75">
      <c r="A178" s="53"/>
      <c r="B178" s="53" t="s">
        <v>202</v>
      </c>
      <c r="C178" s="24" t="s">
        <v>251</v>
      </c>
      <c r="D178" s="25"/>
      <c r="E178" s="25"/>
      <c r="F178" s="25"/>
      <c r="G178" s="26"/>
      <c r="H178" s="82">
        <v>0.05</v>
      </c>
    </row>
    <row r="179" spans="1:8" ht="15.75">
      <c r="A179" s="53"/>
      <c r="B179" s="54"/>
      <c r="C179" s="55" t="s">
        <v>352</v>
      </c>
      <c r="D179" s="56"/>
      <c r="E179" s="56"/>
      <c r="F179" s="56"/>
      <c r="G179" s="57"/>
      <c r="H179" s="73">
        <v>4000</v>
      </c>
    </row>
    <row r="180" spans="1:8" ht="15.75">
      <c r="A180" s="53"/>
      <c r="B180" s="52" t="s">
        <v>203</v>
      </c>
      <c r="C180" s="24" t="s">
        <v>251</v>
      </c>
      <c r="D180" s="25"/>
      <c r="E180" s="25"/>
      <c r="F180" s="25"/>
      <c r="G180" s="26"/>
      <c r="H180" s="73">
        <v>0.3</v>
      </c>
    </row>
    <row r="181" spans="1:8" ht="15.75">
      <c r="A181" s="53"/>
      <c r="B181" s="54"/>
      <c r="C181" s="55" t="s">
        <v>353</v>
      </c>
      <c r="D181" s="56"/>
      <c r="E181" s="56"/>
      <c r="F181" s="56"/>
      <c r="G181" s="57"/>
      <c r="H181" s="73">
        <v>20000</v>
      </c>
    </row>
    <row r="182" spans="1:8" ht="15.75">
      <c r="A182" s="85"/>
      <c r="B182" s="52" t="s">
        <v>204</v>
      </c>
      <c r="C182" s="24" t="s">
        <v>251</v>
      </c>
      <c r="D182" s="25"/>
      <c r="E182" s="25"/>
      <c r="F182" s="25"/>
      <c r="G182" s="26"/>
      <c r="H182" s="73">
        <v>0.1</v>
      </c>
    </row>
    <row r="183" spans="1:8" ht="15.75">
      <c r="A183" s="85"/>
      <c r="B183" s="54"/>
      <c r="C183" s="55" t="s">
        <v>353</v>
      </c>
      <c r="D183" s="56"/>
      <c r="E183" s="56"/>
      <c r="F183" s="56"/>
      <c r="G183" s="57"/>
      <c r="H183" s="73">
        <v>20000</v>
      </c>
    </row>
    <row r="184" spans="1:8" ht="15.75">
      <c r="A184" s="85"/>
      <c r="B184" s="52" t="s">
        <v>207</v>
      </c>
      <c r="C184" s="24" t="s">
        <v>251</v>
      </c>
      <c r="D184" s="25"/>
      <c r="E184" s="25"/>
      <c r="F184" s="25"/>
      <c r="G184" s="26"/>
      <c r="H184" s="73">
        <v>0.5</v>
      </c>
    </row>
    <row r="185" spans="1:8" ht="15.75">
      <c r="A185" s="86"/>
      <c r="B185" s="54"/>
      <c r="C185" s="55" t="s">
        <v>353</v>
      </c>
      <c r="D185" s="56"/>
      <c r="E185" s="56"/>
      <c r="F185" s="56"/>
      <c r="G185" s="57"/>
      <c r="H185" s="73"/>
    </row>
    <row r="194" spans="1:7" ht="15">
      <c r="A194" s="14"/>
      <c r="B194" s="50" t="s">
        <v>237</v>
      </c>
      <c r="C194" s="50"/>
      <c r="D194" s="50"/>
      <c r="E194" s="14"/>
      <c r="F194" s="14"/>
      <c r="G194" s="14"/>
    </row>
    <row r="195" spans="1:8" ht="15">
      <c r="A195" s="14"/>
      <c r="B195" s="14"/>
      <c r="C195" s="50"/>
      <c r="D195" s="50"/>
      <c r="E195" s="50"/>
      <c r="F195" s="14"/>
      <c r="G195" s="14"/>
      <c r="H195" s="14"/>
    </row>
    <row r="196" spans="1:8" ht="15.75">
      <c r="A196" s="51" t="s">
        <v>17</v>
      </c>
      <c r="B196" s="94" t="s">
        <v>355</v>
      </c>
      <c r="C196" s="2"/>
      <c r="D196" s="56"/>
      <c r="E196" s="56"/>
      <c r="F196" s="56"/>
      <c r="G196" s="57"/>
      <c r="H196" s="90">
        <v>360</v>
      </c>
    </row>
    <row r="197" spans="1:8" ht="15.75">
      <c r="A197" s="51" t="s">
        <v>24</v>
      </c>
      <c r="B197" s="93" t="s">
        <v>354</v>
      </c>
      <c r="C197" s="56"/>
      <c r="D197" s="56"/>
      <c r="E197" s="56"/>
      <c r="F197" s="56"/>
      <c r="G197" s="57"/>
      <c r="H197" s="89">
        <v>116</v>
      </c>
    </row>
    <row r="198" spans="1:8" ht="15.75">
      <c r="A198" s="51" t="s">
        <v>13</v>
      </c>
      <c r="B198" s="93" t="s">
        <v>378</v>
      </c>
      <c r="C198" s="56"/>
      <c r="D198" s="56"/>
      <c r="E198" s="56"/>
      <c r="F198" s="56"/>
      <c r="G198" s="57"/>
      <c r="H198" s="89">
        <v>12</v>
      </c>
    </row>
    <row r="199" spans="1:8" ht="15.75">
      <c r="A199" s="51" t="s">
        <v>25</v>
      </c>
      <c r="B199" s="93" t="s">
        <v>374</v>
      </c>
      <c r="C199" s="56"/>
      <c r="D199" s="56"/>
      <c r="E199" s="56"/>
      <c r="F199" s="56"/>
      <c r="G199" s="57"/>
      <c r="H199" s="90">
        <v>7</v>
      </c>
    </row>
    <row r="200" spans="1:8" ht="15.75">
      <c r="A200" s="51" t="s">
        <v>16</v>
      </c>
      <c r="B200" s="93" t="s">
        <v>356</v>
      </c>
      <c r="C200" s="56"/>
      <c r="D200" s="56"/>
      <c r="E200" s="56"/>
      <c r="F200" s="56"/>
      <c r="G200" s="57"/>
      <c r="H200" s="90">
        <v>2</v>
      </c>
    </row>
    <row r="201" spans="1:8" ht="15.75">
      <c r="A201" s="51" t="s">
        <v>26</v>
      </c>
      <c r="B201" s="93" t="s">
        <v>357</v>
      </c>
      <c r="C201" s="56"/>
      <c r="D201" s="56"/>
      <c r="E201" s="56"/>
      <c r="F201" s="56"/>
      <c r="G201" s="57"/>
      <c r="H201" s="90">
        <v>50</v>
      </c>
    </row>
    <row r="202" spans="1:8" ht="15.75">
      <c r="A202" s="51" t="s">
        <v>27</v>
      </c>
      <c r="B202" s="93" t="s">
        <v>358</v>
      </c>
      <c r="C202" s="56"/>
      <c r="D202" s="56"/>
      <c r="E202" s="56"/>
      <c r="F202" s="56"/>
      <c r="G202" s="57"/>
      <c r="H202" s="193">
        <v>0.85</v>
      </c>
    </row>
    <row r="203" spans="1:8" ht="15.75">
      <c r="A203" s="51" t="s">
        <v>15</v>
      </c>
      <c r="B203" s="94" t="s">
        <v>359</v>
      </c>
      <c r="C203" s="56"/>
      <c r="D203" s="56"/>
      <c r="E203" s="56"/>
      <c r="F203" s="56"/>
      <c r="G203" s="57"/>
      <c r="H203" s="90">
        <v>60</v>
      </c>
    </row>
    <row r="204" spans="1:8" ht="15.75">
      <c r="A204" s="51" t="s">
        <v>29</v>
      </c>
      <c r="B204" s="94" t="s">
        <v>360</v>
      </c>
      <c r="C204" s="56"/>
      <c r="D204" s="56"/>
      <c r="E204" s="56"/>
      <c r="F204" s="56"/>
      <c r="G204" s="57"/>
      <c r="H204" s="108">
        <v>0.2</v>
      </c>
    </row>
    <row r="205" spans="1:8" ht="15.75">
      <c r="A205" s="51" t="s">
        <v>126</v>
      </c>
      <c r="B205" s="94" t="s">
        <v>380</v>
      </c>
      <c r="C205" s="2"/>
      <c r="D205" s="56"/>
      <c r="E205" s="56"/>
      <c r="F205" s="56"/>
      <c r="G205" s="57"/>
      <c r="H205" s="87">
        <v>0.6</v>
      </c>
    </row>
    <row r="206" spans="1:8" ht="15.75">
      <c r="A206" s="51" t="s">
        <v>30</v>
      </c>
      <c r="B206" s="93" t="s">
        <v>361</v>
      </c>
      <c r="C206" s="56"/>
      <c r="D206" s="56"/>
      <c r="E206" s="56"/>
      <c r="F206" s="56"/>
      <c r="G206" s="57"/>
      <c r="H206" s="89">
        <v>24</v>
      </c>
    </row>
    <row r="207" spans="1:8" ht="15.75">
      <c r="A207" s="51" t="s">
        <v>31</v>
      </c>
      <c r="B207" s="93" t="s">
        <v>362</v>
      </c>
      <c r="C207" s="56"/>
      <c r="D207" s="56"/>
      <c r="E207" s="56"/>
      <c r="F207" s="56"/>
      <c r="G207" s="57"/>
      <c r="H207" s="90">
        <v>10</v>
      </c>
    </row>
    <row r="208" spans="1:8" ht="15.75">
      <c r="A208" s="51" t="s">
        <v>14</v>
      </c>
      <c r="B208" s="93" t="s">
        <v>363</v>
      </c>
      <c r="C208" s="56"/>
      <c r="D208" s="56"/>
      <c r="E208" s="56"/>
      <c r="F208" s="56"/>
      <c r="G208" s="57"/>
      <c r="H208" s="90">
        <v>8</v>
      </c>
    </row>
    <row r="209" spans="1:8" ht="15.75">
      <c r="A209" s="51" t="s">
        <v>32</v>
      </c>
      <c r="B209" s="93" t="s">
        <v>364</v>
      </c>
      <c r="C209" s="56"/>
      <c r="D209" s="56"/>
      <c r="E209" s="56"/>
      <c r="F209" s="56"/>
      <c r="G209" s="57"/>
      <c r="H209" s="88">
        <v>1</v>
      </c>
    </row>
    <row r="210" spans="1:8" ht="15.75">
      <c r="A210" s="51" t="s">
        <v>34</v>
      </c>
      <c r="B210" s="94" t="s">
        <v>365</v>
      </c>
      <c r="C210" s="2"/>
      <c r="D210" s="56"/>
      <c r="E210" s="56"/>
      <c r="F210" s="56"/>
      <c r="G210" s="57"/>
      <c r="H210" s="90">
        <v>50</v>
      </c>
    </row>
    <row r="211" spans="1:8" ht="15.75">
      <c r="A211" s="51" t="s">
        <v>35</v>
      </c>
      <c r="B211" s="93" t="s">
        <v>366</v>
      </c>
      <c r="C211" s="56"/>
      <c r="D211" s="56"/>
      <c r="E211" s="56"/>
      <c r="F211" s="56"/>
      <c r="G211" s="57"/>
      <c r="H211" s="138">
        <v>0.05</v>
      </c>
    </row>
    <row r="212" spans="1:8" ht="15.75">
      <c r="A212" s="51" t="s">
        <v>36</v>
      </c>
      <c r="B212" s="93" t="s">
        <v>367</v>
      </c>
      <c r="C212" s="56"/>
      <c r="D212" s="56"/>
      <c r="E212" s="56"/>
      <c r="F212" s="56"/>
      <c r="G212" s="57"/>
      <c r="H212" s="90">
        <v>5</v>
      </c>
    </row>
    <row r="213" spans="1:8" ht="15.75">
      <c r="A213" s="51" t="s">
        <v>37</v>
      </c>
      <c r="B213" s="93" t="s">
        <v>368</v>
      </c>
      <c r="C213" s="56"/>
      <c r="D213" s="56"/>
      <c r="E213" s="56"/>
      <c r="F213" s="56"/>
      <c r="G213" s="57"/>
      <c r="H213" s="90">
        <v>10</v>
      </c>
    </row>
    <row r="214" spans="1:8" ht="15.75">
      <c r="A214" s="51" t="s">
        <v>166</v>
      </c>
      <c r="B214" s="93" t="s">
        <v>369</v>
      </c>
      <c r="C214" s="56"/>
      <c r="D214" s="56"/>
      <c r="E214" s="56"/>
      <c r="F214" s="56"/>
      <c r="G214" s="57"/>
      <c r="H214" s="90">
        <v>8</v>
      </c>
    </row>
    <row r="215" spans="1:8" ht="15.75">
      <c r="A215" s="92" t="s">
        <v>238</v>
      </c>
      <c r="B215" s="93" t="s">
        <v>370</v>
      </c>
      <c r="C215" s="56"/>
      <c r="D215" s="56"/>
      <c r="E215" s="56"/>
      <c r="F215" s="56"/>
      <c r="G215" s="57"/>
      <c r="H215" s="90">
        <v>8</v>
      </c>
    </row>
    <row r="216" spans="1:8" ht="15.75">
      <c r="A216" s="92" t="s">
        <v>199</v>
      </c>
      <c r="B216" s="93" t="s">
        <v>346</v>
      </c>
      <c r="C216" s="56"/>
      <c r="D216" s="56"/>
      <c r="E216" s="56"/>
      <c r="F216" s="56"/>
      <c r="G216" s="57"/>
      <c r="H216" s="74">
        <v>25</v>
      </c>
    </row>
    <row r="217" spans="1:8" ht="15.75">
      <c r="A217" s="6"/>
      <c r="B217" s="77"/>
      <c r="C217" s="58"/>
      <c r="D217" s="58"/>
      <c r="E217" s="58"/>
      <c r="F217" s="58"/>
      <c r="G217" s="58"/>
      <c r="H217" s="91"/>
    </row>
    <row r="218" spans="1:8" ht="15.75">
      <c r="A218" s="6"/>
      <c r="B218" s="77"/>
      <c r="C218" s="58"/>
      <c r="D218" s="58"/>
      <c r="E218" s="58"/>
      <c r="F218" s="58"/>
      <c r="G218" s="58"/>
      <c r="H218" s="91"/>
    </row>
    <row r="219" spans="1:8" ht="15.75">
      <c r="A219" s="6"/>
      <c r="B219" s="77"/>
      <c r="C219" s="58"/>
      <c r="D219" s="58"/>
      <c r="E219" s="58"/>
      <c r="F219" s="58"/>
      <c r="G219" s="58"/>
      <c r="H219" s="91"/>
    </row>
    <row r="220" spans="1:8" ht="15.75">
      <c r="A220" s="6"/>
      <c r="B220" s="77"/>
      <c r="C220" s="58"/>
      <c r="D220" s="58"/>
      <c r="E220" s="58"/>
      <c r="F220" s="58"/>
      <c r="G220" s="58"/>
      <c r="H220" s="91"/>
    </row>
    <row r="221" spans="1:8" ht="15.75">
      <c r="A221" s="6"/>
      <c r="B221" s="77"/>
      <c r="C221" s="58"/>
      <c r="D221" s="58"/>
      <c r="E221" s="58"/>
      <c r="F221" s="58"/>
      <c r="G221" s="58"/>
      <c r="H221" s="91"/>
    </row>
    <row r="222" spans="1:8" ht="15.75">
      <c r="A222" s="6"/>
      <c r="B222" s="77"/>
      <c r="C222" s="58"/>
      <c r="D222" s="58"/>
      <c r="E222" s="58"/>
      <c r="F222" s="58"/>
      <c r="G222" s="58"/>
      <c r="H222" s="91"/>
    </row>
    <row r="223" spans="1:8" ht="15.75">
      <c r="A223" s="6"/>
      <c r="B223" s="77"/>
      <c r="C223" s="58"/>
      <c r="D223" s="58"/>
      <c r="E223" s="58"/>
      <c r="F223" s="58"/>
      <c r="G223" s="58"/>
      <c r="H223" s="91"/>
    </row>
    <row r="224" spans="1:8" ht="15.75">
      <c r="A224" s="6"/>
      <c r="B224" s="77"/>
      <c r="C224" s="58"/>
      <c r="D224" s="58"/>
      <c r="E224" s="58"/>
      <c r="F224" s="58"/>
      <c r="G224" s="58"/>
      <c r="H224" s="91"/>
    </row>
    <row r="225" spans="1:8" ht="15.75">
      <c r="A225" s="6"/>
      <c r="B225" s="77"/>
      <c r="C225" s="58"/>
      <c r="D225" s="58"/>
      <c r="E225" s="58"/>
      <c r="F225" s="58"/>
      <c r="G225" s="58"/>
      <c r="H225" s="91"/>
    </row>
    <row r="226" spans="1:8" ht="15.75">
      <c r="A226" s="6"/>
      <c r="B226" s="77"/>
      <c r="C226" s="58"/>
      <c r="D226" s="58"/>
      <c r="E226" s="58"/>
      <c r="F226" s="58"/>
      <c r="G226" s="58"/>
      <c r="H226" s="91"/>
    </row>
    <row r="227" spans="1:8" ht="15.75">
      <c r="A227" s="6"/>
      <c r="B227" s="77"/>
      <c r="C227" s="58"/>
      <c r="D227" s="58"/>
      <c r="E227" s="58"/>
      <c r="F227" s="58"/>
      <c r="G227" s="58"/>
      <c r="H227" s="91"/>
    </row>
    <row r="228" spans="1:8" ht="15.75">
      <c r="A228" s="6"/>
      <c r="B228" s="77"/>
      <c r="C228" s="58"/>
      <c r="D228" s="58"/>
      <c r="E228" s="58"/>
      <c r="F228" s="58"/>
      <c r="G228" s="58"/>
      <c r="H228" s="91"/>
    </row>
    <row r="229" spans="1:8" ht="15.75">
      <c r="A229" s="6"/>
      <c r="B229" s="77"/>
      <c r="C229" s="58"/>
      <c r="D229" s="58"/>
      <c r="E229" s="58"/>
      <c r="F229" s="58"/>
      <c r="G229" s="58"/>
      <c r="H229" s="91"/>
    </row>
    <row r="230" spans="1:8" ht="15.75">
      <c r="A230" s="6"/>
      <c r="B230" s="77"/>
      <c r="C230" s="58"/>
      <c r="D230" s="58"/>
      <c r="E230" s="58"/>
      <c r="F230" s="58"/>
      <c r="G230" s="58"/>
      <c r="H230" s="91"/>
    </row>
    <row r="231" spans="1:8" ht="15.75">
      <c r="A231" s="6"/>
      <c r="B231" s="77"/>
      <c r="C231" s="58"/>
      <c r="D231" s="58"/>
      <c r="E231" s="58"/>
      <c r="F231" s="58"/>
      <c r="G231" s="58"/>
      <c r="H231" s="91"/>
    </row>
    <row r="232" spans="1:8" ht="15.75">
      <c r="A232" s="6"/>
      <c r="B232" s="77"/>
      <c r="C232" s="58"/>
      <c r="D232" s="58"/>
      <c r="E232" s="58"/>
      <c r="F232" s="58"/>
      <c r="G232" s="58"/>
      <c r="H232" s="91"/>
    </row>
    <row r="233" spans="1:8" ht="15.75">
      <c r="A233" s="6"/>
      <c r="B233" s="77"/>
      <c r="C233" s="58"/>
      <c r="D233" s="58"/>
      <c r="E233" s="58"/>
      <c r="F233" s="58"/>
      <c r="G233" s="58"/>
      <c r="H233" s="91"/>
    </row>
    <row r="234" spans="1:8" ht="15.75">
      <c r="A234" s="6"/>
      <c r="B234" s="77"/>
      <c r="C234" s="58"/>
      <c r="D234" s="58"/>
      <c r="E234" s="58"/>
      <c r="F234" s="58"/>
      <c r="G234" s="58"/>
      <c r="H234" s="91"/>
    </row>
    <row r="235" spans="1:8" ht="15.75">
      <c r="A235" s="6"/>
      <c r="B235" s="77"/>
      <c r="C235" s="58"/>
      <c r="D235" s="58"/>
      <c r="E235" s="58"/>
      <c r="F235" s="58"/>
      <c r="G235" s="58"/>
      <c r="H235" s="91"/>
    </row>
    <row r="236" spans="1:8" ht="15.75">
      <c r="A236" s="6"/>
      <c r="B236" s="77"/>
      <c r="C236" s="58"/>
      <c r="D236" s="58"/>
      <c r="E236" s="58"/>
      <c r="F236" s="58"/>
      <c r="G236" s="58"/>
      <c r="H236" s="91"/>
    </row>
    <row r="237" spans="1:8" ht="15.75">
      <c r="A237" s="6"/>
      <c r="B237" s="77"/>
      <c r="C237" s="58"/>
      <c r="D237" s="58"/>
      <c r="E237" s="58"/>
      <c r="F237" s="58"/>
      <c r="G237" s="58"/>
      <c r="H237" s="91"/>
    </row>
    <row r="238" spans="1:8" ht="15.75">
      <c r="A238" s="6"/>
      <c r="B238" s="77"/>
      <c r="C238" s="58"/>
      <c r="D238" s="58"/>
      <c r="E238" s="58"/>
      <c r="F238" s="58"/>
      <c r="G238" s="58"/>
      <c r="H238" s="91"/>
    </row>
    <row r="239" spans="1:8" ht="15.75">
      <c r="A239" s="6"/>
      <c r="B239" s="77"/>
      <c r="C239" s="58"/>
      <c r="D239" s="58"/>
      <c r="E239" s="58"/>
      <c r="F239" s="58"/>
      <c r="G239" s="58"/>
      <c r="H239" s="91"/>
    </row>
    <row r="240" ht="15.75" thickBot="1">
      <c r="D240" s="50" t="s">
        <v>239</v>
      </c>
    </row>
    <row r="241" spans="1:8" ht="16.5" thickBot="1">
      <c r="A241" s="194" t="s">
        <v>17</v>
      </c>
      <c r="B241" s="95" t="s">
        <v>371</v>
      </c>
      <c r="C241" s="2"/>
      <c r="D241" s="2"/>
      <c r="E241" s="2"/>
      <c r="F241" s="195" t="s">
        <v>375</v>
      </c>
      <c r="G241" s="2"/>
      <c r="H241" s="99">
        <f>(H196-H197)*H200*H199</f>
        <v>3416</v>
      </c>
    </row>
    <row r="242" spans="1:8" ht="16.5" thickBot="1">
      <c r="A242" s="85"/>
      <c r="B242" s="95" t="s">
        <v>372</v>
      </c>
      <c r="C242" s="2"/>
      <c r="D242" s="10"/>
      <c r="E242" s="2"/>
      <c r="F242" s="195" t="s">
        <v>375</v>
      </c>
      <c r="G242" s="2"/>
      <c r="H242" s="99">
        <f>H241*H198/100</f>
        <v>409.92</v>
      </c>
    </row>
    <row r="243" spans="1:8" ht="16.5" thickBot="1">
      <c r="A243" s="54"/>
      <c r="B243" s="97" t="s">
        <v>373</v>
      </c>
      <c r="C243" s="2"/>
      <c r="D243" s="2"/>
      <c r="E243" s="2"/>
      <c r="F243" s="195" t="s">
        <v>375</v>
      </c>
      <c r="G243" s="2"/>
      <c r="H243" s="99">
        <f>H241-H242</f>
        <v>3006.08</v>
      </c>
    </row>
    <row r="244" spans="1:8" ht="15.75" thickBot="1">
      <c r="A244" s="53" t="s">
        <v>24</v>
      </c>
      <c r="B244" s="94" t="s">
        <v>240</v>
      </c>
      <c r="C244" s="2"/>
      <c r="D244" s="2"/>
      <c r="E244" s="2"/>
      <c r="F244" s="2"/>
      <c r="G244" s="2"/>
      <c r="H244" s="7"/>
    </row>
    <row r="245" spans="1:8" ht="16.5" thickBot="1">
      <c r="A245" s="53" t="s">
        <v>241</v>
      </c>
      <c r="B245" s="95" t="s">
        <v>242</v>
      </c>
      <c r="C245" s="2"/>
      <c r="D245" s="3"/>
      <c r="E245" s="96">
        <f>H171*H178/H243</f>
        <v>0.498988716201831</v>
      </c>
      <c r="F245" s="195" t="s">
        <v>376</v>
      </c>
      <c r="G245" s="2"/>
      <c r="H245" s="99">
        <v>1</v>
      </c>
    </row>
    <row r="246" spans="1:8" ht="16.5" thickBot="1">
      <c r="A246" s="53" t="s">
        <v>243</v>
      </c>
      <c r="B246" s="95" t="s">
        <v>242</v>
      </c>
      <c r="C246" s="2"/>
      <c r="D246" s="3"/>
      <c r="E246" s="96">
        <f>H171*H180/H243</f>
        <v>2.9939322972109856</v>
      </c>
      <c r="F246" s="195" t="s">
        <v>376</v>
      </c>
      <c r="G246" s="2"/>
      <c r="H246" s="99">
        <v>3</v>
      </c>
    </row>
    <row r="247" spans="1:8" ht="16.5" thickBot="1">
      <c r="A247" s="53" t="s">
        <v>244</v>
      </c>
      <c r="B247" s="95" t="s">
        <v>242</v>
      </c>
      <c r="C247" s="2"/>
      <c r="D247" s="3"/>
      <c r="E247" s="96">
        <f>H171*H182/H243</f>
        <v>0.997977432403662</v>
      </c>
      <c r="F247" s="195" t="s">
        <v>376</v>
      </c>
      <c r="G247" s="2"/>
      <c r="H247" s="99">
        <v>1</v>
      </c>
    </row>
    <row r="248" spans="1:8" ht="16.5" thickBot="1">
      <c r="A248" s="54" t="s">
        <v>245</v>
      </c>
      <c r="B248" s="95" t="s">
        <v>242</v>
      </c>
      <c r="C248" s="2"/>
      <c r="D248" s="3"/>
      <c r="E248" s="96">
        <f>H171*H184/H243</f>
        <v>4.989887162018309</v>
      </c>
      <c r="F248" s="195" t="s">
        <v>376</v>
      </c>
      <c r="G248" s="2"/>
      <c r="H248" s="99">
        <v>5</v>
      </c>
    </row>
    <row r="249" spans="1:8" ht="15.75">
      <c r="A249" s="52" t="s">
        <v>13</v>
      </c>
      <c r="B249" s="95" t="s">
        <v>246</v>
      </c>
      <c r="C249" s="2"/>
      <c r="D249" s="2"/>
      <c r="E249" s="2"/>
      <c r="F249" s="2"/>
      <c r="G249" s="2"/>
      <c r="H249" s="9"/>
    </row>
    <row r="250" spans="1:8" ht="15.75">
      <c r="A250" s="53" t="s">
        <v>241</v>
      </c>
      <c r="B250" s="95" t="s">
        <v>247</v>
      </c>
      <c r="C250" s="2"/>
      <c r="D250" s="2"/>
      <c r="E250" s="2"/>
      <c r="F250" s="195" t="s">
        <v>377</v>
      </c>
      <c r="G250" s="3"/>
      <c r="H250" s="164">
        <f>H179*H245</f>
        <v>4000</v>
      </c>
    </row>
    <row r="251" spans="1:8" ht="15.75">
      <c r="A251" s="53" t="s">
        <v>243</v>
      </c>
      <c r="B251" s="95" t="s">
        <v>247</v>
      </c>
      <c r="C251" s="2"/>
      <c r="D251" s="2"/>
      <c r="E251" s="2"/>
      <c r="F251" s="195" t="s">
        <v>377</v>
      </c>
      <c r="G251" s="3"/>
      <c r="H251" s="164">
        <f>H181*H246</f>
        <v>60000</v>
      </c>
    </row>
    <row r="252" spans="1:8" ht="15.75">
      <c r="A252" s="53" t="s">
        <v>244</v>
      </c>
      <c r="B252" s="95" t="s">
        <v>247</v>
      </c>
      <c r="C252" s="2"/>
      <c r="D252" s="2"/>
      <c r="E252" s="2"/>
      <c r="F252" s="195" t="s">
        <v>377</v>
      </c>
      <c r="G252" s="3"/>
      <c r="H252" s="164">
        <f>H183*H247</f>
        <v>20000</v>
      </c>
    </row>
    <row r="253" spans="1:8" ht="16.5" thickBot="1">
      <c r="A253" s="54" t="s">
        <v>245</v>
      </c>
      <c r="B253" s="95" t="s">
        <v>247</v>
      </c>
      <c r="C253" s="2"/>
      <c r="D253" s="2"/>
      <c r="E253" s="2"/>
      <c r="F253" s="195" t="s">
        <v>377</v>
      </c>
      <c r="G253" s="3"/>
      <c r="H253" s="163">
        <f>H185*H248</f>
        <v>0</v>
      </c>
    </row>
    <row r="254" spans="1:8" ht="16.5" thickBot="1">
      <c r="A254" s="103"/>
      <c r="B254" s="97" t="s">
        <v>248</v>
      </c>
      <c r="D254" s="2"/>
      <c r="E254" s="98" t="s">
        <v>252</v>
      </c>
      <c r="F254" s="195" t="s">
        <v>377</v>
      </c>
      <c r="G254" s="2"/>
      <c r="H254" s="165">
        <f>SUM(H250:H253)</f>
        <v>84000</v>
      </c>
    </row>
    <row r="255" spans="1:8" ht="16.5" thickBot="1">
      <c r="A255" s="92" t="s">
        <v>25</v>
      </c>
      <c r="B255" s="102" t="s">
        <v>249</v>
      </c>
      <c r="C255" s="4"/>
      <c r="D255" s="4"/>
      <c r="E255" s="4"/>
      <c r="F255" s="195" t="s">
        <v>377</v>
      </c>
      <c r="G255" s="4"/>
      <c r="H255" s="165">
        <f>H254*100/H201</f>
        <v>168000</v>
      </c>
    </row>
    <row r="256" spans="1:8" ht="15.75">
      <c r="A256" s="104" t="s">
        <v>16</v>
      </c>
      <c r="B256" s="101" t="s">
        <v>253</v>
      </c>
      <c r="C256" s="2"/>
      <c r="D256" s="2"/>
      <c r="E256" s="2"/>
      <c r="F256" s="2"/>
      <c r="G256" s="2"/>
      <c r="H256" s="9"/>
    </row>
    <row r="257" spans="1:8" ht="15.75">
      <c r="A257" s="105" t="s">
        <v>258</v>
      </c>
      <c r="B257" s="101" t="s">
        <v>262</v>
      </c>
      <c r="C257" s="2"/>
      <c r="D257" s="2"/>
      <c r="E257" s="2"/>
      <c r="F257" s="195" t="s">
        <v>377</v>
      </c>
      <c r="G257" s="3"/>
      <c r="H257" s="164">
        <f>H166*H165</f>
        <v>25</v>
      </c>
    </row>
    <row r="258" spans="1:8" ht="15.75">
      <c r="A258" s="105" t="s">
        <v>259</v>
      </c>
      <c r="B258" s="101" t="s">
        <v>262</v>
      </c>
      <c r="C258" s="2"/>
      <c r="D258" s="2"/>
      <c r="E258" s="2"/>
      <c r="F258" s="195" t="s">
        <v>377</v>
      </c>
      <c r="G258" s="3"/>
      <c r="H258" s="164">
        <f>H168*H167</f>
        <v>0.5</v>
      </c>
    </row>
    <row r="259" spans="1:8" ht="16.5" thickBot="1">
      <c r="A259" s="105" t="s">
        <v>260</v>
      </c>
      <c r="B259" s="101" t="s">
        <v>262</v>
      </c>
      <c r="C259" s="2"/>
      <c r="D259" s="2"/>
      <c r="E259" s="2"/>
      <c r="F259" s="195" t="s">
        <v>377</v>
      </c>
      <c r="G259" s="3"/>
      <c r="H259" s="163">
        <f>H170*H169</f>
        <v>5</v>
      </c>
    </row>
    <row r="260" spans="1:8" ht="16.5" thickBot="1">
      <c r="A260" s="107"/>
      <c r="B260" s="101" t="s">
        <v>248</v>
      </c>
      <c r="C260" s="2"/>
      <c r="D260" s="2"/>
      <c r="E260" s="98" t="s">
        <v>261</v>
      </c>
      <c r="F260" s="195" t="s">
        <v>377</v>
      </c>
      <c r="G260" s="2"/>
      <c r="H260" s="165">
        <f>SUM(H257:H259)</f>
        <v>30.5</v>
      </c>
    </row>
    <row r="261" spans="1:8" ht="15.75">
      <c r="A261" s="183" t="s">
        <v>263</v>
      </c>
      <c r="B261" s="101" t="s">
        <v>265</v>
      </c>
      <c r="C261" s="2"/>
      <c r="D261" s="2"/>
      <c r="E261" s="2"/>
      <c r="F261" s="195" t="s">
        <v>377</v>
      </c>
      <c r="G261" s="3"/>
      <c r="H261" s="164">
        <f>H174*H173</f>
        <v>40</v>
      </c>
    </row>
    <row r="262" spans="1:8" ht="16.5" thickBot="1">
      <c r="A262" s="105" t="s">
        <v>264</v>
      </c>
      <c r="B262" s="101" t="s">
        <v>265</v>
      </c>
      <c r="C262" s="2"/>
      <c r="D262" s="2"/>
      <c r="E262" s="2"/>
      <c r="F262" s="195" t="s">
        <v>377</v>
      </c>
      <c r="G262" s="3"/>
      <c r="H262" s="163">
        <f>H176*H175</f>
        <v>0</v>
      </c>
    </row>
    <row r="263" spans="1:8" ht="16.5" thickBot="1">
      <c r="A263" s="106"/>
      <c r="B263" s="101" t="s">
        <v>248</v>
      </c>
      <c r="C263" s="2"/>
      <c r="D263" s="2"/>
      <c r="E263" s="98" t="s">
        <v>266</v>
      </c>
      <c r="F263" s="195" t="s">
        <v>377</v>
      </c>
      <c r="G263" s="2"/>
      <c r="H263" s="165">
        <f>SUM(H261:H262)</f>
        <v>40</v>
      </c>
    </row>
    <row r="264" spans="1:8" ht="16.5" thickBot="1">
      <c r="A264" s="106"/>
      <c r="B264" s="101" t="s">
        <v>267</v>
      </c>
      <c r="C264" s="2"/>
      <c r="D264" s="2"/>
      <c r="E264" s="2"/>
      <c r="F264" s="98" t="s">
        <v>379</v>
      </c>
      <c r="G264" s="2"/>
      <c r="H264" s="165">
        <f>H260+H263</f>
        <v>70.5</v>
      </c>
    </row>
    <row r="265" spans="1:8" ht="16.5" thickBot="1">
      <c r="A265" s="107"/>
      <c r="B265" s="102" t="s">
        <v>268</v>
      </c>
      <c r="C265" s="4"/>
      <c r="D265" s="4"/>
      <c r="E265" s="4"/>
      <c r="F265" s="195" t="s">
        <v>377</v>
      </c>
      <c r="G265" s="4"/>
      <c r="H265" s="165">
        <f>H264/H202</f>
        <v>82.94117647058823</v>
      </c>
    </row>
    <row r="266" spans="1:8" ht="16.5" thickBot="1">
      <c r="A266" s="52" t="s">
        <v>26</v>
      </c>
      <c r="B266" s="101" t="s">
        <v>269</v>
      </c>
      <c r="C266" s="2"/>
      <c r="D266" s="2"/>
      <c r="E266" s="2"/>
      <c r="F266" s="2"/>
      <c r="G266" s="2"/>
      <c r="H266" s="7"/>
    </row>
    <row r="267" spans="1:8" ht="16.5" thickBot="1">
      <c r="A267" s="107"/>
      <c r="B267" s="102" t="s">
        <v>270</v>
      </c>
      <c r="C267" s="4"/>
      <c r="D267" s="4"/>
      <c r="E267" s="4"/>
      <c r="F267" s="4"/>
      <c r="G267" s="4"/>
      <c r="H267" s="100">
        <f>0+H265/2/H265</f>
        <v>0.5</v>
      </c>
    </row>
    <row r="268" spans="1:8" ht="16.5" thickBot="1">
      <c r="A268" s="52" t="s">
        <v>27</v>
      </c>
      <c r="B268" s="101" t="s">
        <v>271</v>
      </c>
      <c r="C268" s="2"/>
      <c r="D268" s="2"/>
      <c r="E268" s="2"/>
      <c r="F268" s="2"/>
      <c r="G268" s="2"/>
      <c r="H268" s="7"/>
    </row>
    <row r="269" spans="1:8" ht="16.5" thickBot="1">
      <c r="A269" s="54"/>
      <c r="B269" s="102" t="s">
        <v>272</v>
      </c>
      <c r="C269" s="4"/>
      <c r="D269" s="4"/>
      <c r="E269" s="4"/>
      <c r="F269" s="195" t="s">
        <v>377</v>
      </c>
      <c r="G269" s="4"/>
      <c r="H269" s="165">
        <f>H264*H171*H203/H196</f>
        <v>352500</v>
      </c>
    </row>
    <row r="270" spans="1:8" ht="16.5" thickBot="1">
      <c r="A270" s="52" t="s">
        <v>15</v>
      </c>
      <c r="B270" s="166" t="s">
        <v>273</v>
      </c>
      <c r="C270" s="2"/>
      <c r="D270" s="2"/>
      <c r="E270" s="2"/>
      <c r="F270" s="2"/>
      <c r="G270" s="2"/>
      <c r="H270" s="7"/>
    </row>
    <row r="271" spans="1:8" ht="16.5" thickBot="1">
      <c r="A271" s="54"/>
      <c r="B271" s="101" t="s">
        <v>274</v>
      </c>
      <c r="C271" s="2"/>
      <c r="D271" s="2"/>
      <c r="E271" s="2"/>
      <c r="F271" s="195" t="s">
        <v>377</v>
      </c>
      <c r="G271" s="2"/>
      <c r="H271" s="165">
        <f>H265*H171*H267*H204/H196</f>
        <v>691.1764705882352</v>
      </c>
    </row>
    <row r="272" spans="1:8" ht="16.5" thickBot="1">
      <c r="A272" s="52" t="s">
        <v>29</v>
      </c>
      <c r="B272" s="101" t="s">
        <v>275</v>
      </c>
      <c r="C272" s="2"/>
      <c r="D272" s="2"/>
      <c r="E272" s="2"/>
      <c r="F272" s="2"/>
      <c r="G272" s="2"/>
      <c r="H272" s="7"/>
    </row>
    <row r="273" spans="1:8" ht="16.5" thickBot="1">
      <c r="A273" s="54"/>
      <c r="B273" s="101" t="s">
        <v>276</v>
      </c>
      <c r="C273" s="2"/>
      <c r="D273" s="2"/>
      <c r="E273" s="2"/>
      <c r="F273" s="195" t="s">
        <v>381</v>
      </c>
      <c r="G273" s="2"/>
      <c r="H273" s="99">
        <f>(H178+H180+H182+H184)/H204*30/22</f>
        <v>6.477272727272726</v>
      </c>
    </row>
    <row r="274" spans="1:8" ht="16.5" thickBot="1">
      <c r="A274" s="52" t="s">
        <v>126</v>
      </c>
      <c r="B274" s="101" t="s">
        <v>277</v>
      </c>
      <c r="C274" s="2"/>
      <c r="D274" s="2"/>
      <c r="E274" s="2"/>
      <c r="F274" s="2"/>
      <c r="G274" s="2"/>
      <c r="H274" s="7"/>
    </row>
    <row r="275" spans="1:8" ht="16.5" thickBot="1">
      <c r="A275" s="54"/>
      <c r="B275" s="111" t="s">
        <v>278</v>
      </c>
      <c r="C275" s="4"/>
      <c r="D275" s="4"/>
      <c r="E275" s="4"/>
      <c r="F275" s="195" t="s">
        <v>377</v>
      </c>
      <c r="G275" s="4"/>
      <c r="H275" s="165">
        <f>(H271+H269)/H205</f>
        <v>588651.9607843137</v>
      </c>
    </row>
    <row r="276" spans="1:8" ht="16.5" thickBot="1">
      <c r="A276" s="52" t="s">
        <v>30</v>
      </c>
      <c r="B276" s="95" t="s">
        <v>279</v>
      </c>
      <c r="C276" s="2"/>
      <c r="D276" s="2"/>
      <c r="E276" s="2"/>
      <c r="F276" s="2"/>
      <c r="G276" s="2"/>
      <c r="H276" s="7"/>
    </row>
    <row r="277" spans="1:8" ht="16.5" thickBot="1">
      <c r="A277" s="86"/>
      <c r="B277" s="112" t="s">
        <v>280</v>
      </c>
      <c r="C277" s="4"/>
      <c r="D277" s="4"/>
      <c r="E277" s="4"/>
      <c r="F277" s="197" t="s">
        <v>375</v>
      </c>
      <c r="G277" s="4"/>
      <c r="H277" s="100">
        <f>(H196-H197-H206-H207)*H208</f>
        <v>1680</v>
      </c>
    </row>
    <row r="278" spans="1:8" ht="16.5" thickBot="1">
      <c r="A278" s="52" t="s">
        <v>31</v>
      </c>
      <c r="B278" s="95" t="s">
        <v>281</v>
      </c>
      <c r="C278" s="2"/>
      <c r="D278" s="2"/>
      <c r="E278" s="2"/>
      <c r="F278" s="2"/>
      <c r="G278" s="2"/>
      <c r="H278" s="7"/>
    </row>
    <row r="279" spans="1:8" ht="15.75">
      <c r="A279" s="86"/>
      <c r="B279" s="112" t="s">
        <v>282</v>
      </c>
      <c r="C279" s="4"/>
      <c r="D279" s="4"/>
      <c r="E279" s="114">
        <f>(H178+H180+H182+H184)*H171/H277/H209</f>
        <v>16.964285714285715</v>
      </c>
      <c r="F279" s="197" t="s">
        <v>382</v>
      </c>
      <c r="G279" s="4"/>
      <c r="H279" s="115">
        <v>17</v>
      </c>
    </row>
    <row r="280" spans="1:8" ht="16.5" thickBot="1">
      <c r="A280" s="52" t="s">
        <v>14</v>
      </c>
      <c r="B280" s="95" t="s">
        <v>283</v>
      </c>
      <c r="C280" s="2"/>
      <c r="D280" s="2"/>
      <c r="E280" s="2"/>
      <c r="F280" s="195"/>
      <c r="G280" s="2"/>
      <c r="H280" s="5"/>
    </row>
    <row r="281" spans="1:8" ht="16.5" thickBot="1">
      <c r="A281" s="86"/>
      <c r="B281" s="95" t="s">
        <v>284</v>
      </c>
      <c r="C281" s="2"/>
      <c r="D281" s="2"/>
      <c r="E281" s="113">
        <f>H279/H210*100</f>
        <v>34</v>
      </c>
      <c r="F281" s="195" t="s">
        <v>382</v>
      </c>
      <c r="G281" s="2"/>
      <c r="H281" s="100">
        <v>34</v>
      </c>
    </row>
    <row r="282" spans="1:8" ht="15.75">
      <c r="A282" s="6"/>
      <c r="B282" s="184"/>
      <c r="C282" s="6"/>
      <c r="D282" s="6"/>
      <c r="E282" s="185"/>
      <c r="F282" s="6"/>
      <c r="G282" s="6"/>
      <c r="H282" s="171"/>
    </row>
    <row r="283" spans="1:8" ht="15.75">
      <c r="A283" s="6"/>
      <c r="B283" s="184"/>
      <c r="C283" s="6"/>
      <c r="D283" s="6"/>
      <c r="E283" s="185"/>
      <c r="F283" s="6"/>
      <c r="G283" s="6"/>
      <c r="H283" s="171"/>
    </row>
    <row r="284" spans="1:8" ht="15.75">
      <c r="A284" s="6"/>
      <c r="B284" s="184"/>
      <c r="C284" s="6"/>
      <c r="D284" s="6"/>
      <c r="E284" s="185"/>
      <c r="F284" s="6"/>
      <c r="G284" s="6"/>
      <c r="H284" s="171"/>
    </row>
    <row r="286" spans="1:3" ht="15.75" thickBot="1">
      <c r="A286" s="110" t="s">
        <v>32</v>
      </c>
      <c r="C286" s="50" t="s">
        <v>285</v>
      </c>
    </row>
    <row r="287" spans="2:8" ht="15">
      <c r="B287" s="117" t="s">
        <v>286</v>
      </c>
      <c r="C287" s="120" t="s">
        <v>291</v>
      </c>
      <c r="D287" s="121"/>
      <c r="E287" s="122"/>
      <c r="F287" s="120" t="s">
        <v>288</v>
      </c>
      <c r="G287" s="122"/>
      <c r="H287" s="117" t="s">
        <v>289</v>
      </c>
    </row>
    <row r="288" spans="2:8" ht="15.75" thickBot="1">
      <c r="B288" s="118" t="s">
        <v>287</v>
      </c>
      <c r="C288" s="123" t="s">
        <v>292</v>
      </c>
      <c r="D288" s="124"/>
      <c r="E288" s="125"/>
      <c r="F288" s="123"/>
      <c r="G288" s="125"/>
      <c r="H288" s="118" t="s">
        <v>290</v>
      </c>
    </row>
    <row r="289" spans="2:8" ht="15.75">
      <c r="B289" s="54" t="s">
        <v>17</v>
      </c>
      <c r="C289" s="119" t="s">
        <v>293</v>
      </c>
      <c r="D289" s="8"/>
      <c r="E289" s="9"/>
      <c r="F289" s="126">
        <v>1</v>
      </c>
      <c r="G289" s="9"/>
      <c r="H289" s="162">
        <v>2500</v>
      </c>
    </row>
    <row r="290" spans="2:8" ht="15.75">
      <c r="B290" s="51" t="s">
        <v>24</v>
      </c>
      <c r="C290" s="94" t="s">
        <v>294</v>
      </c>
      <c r="D290" s="2"/>
      <c r="E290" s="3"/>
      <c r="F290" s="116">
        <v>1</v>
      </c>
      <c r="G290" s="3"/>
      <c r="H290" s="164">
        <v>2000</v>
      </c>
    </row>
    <row r="291" spans="2:8" ht="15.75">
      <c r="B291" s="51" t="s">
        <v>13</v>
      </c>
      <c r="C291" s="94" t="s">
        <v>295</v>
      </c>
      <c r="D291" s="2"/>
      <c r="E291" s="3"/>
      <c r="F291" s="116">
        <v>1</v>
      </c>
      <c r="G291" s="3"/>
      <c r="H291" s="164">
        <v>2000</v>
      </c>
    </row>
    <row r="292" spans="2:8" ht="15.75">
      <c r="B292" s="51" t="s">
        <v>25</v>
      </c>
      <c r="C292" s="94" t="s">
        <v>296</v>
      </c>
      <c r="D292" s="2"/>
      <c r="E292" s="3"/>
      <c r="F292" s="116">
        <v>1</v>
      </c>
      <c r="G292" s="3"/>
      <c r="H292" s="164">
        <v>1000</v>
      </c>
    </row>
    <row r="293" spans="2:8" ht="15.75">
      <c r="B293" s="51" t="s">
        <v>16</v>
      </c>
      <c r="C293" s="94" t="s">
        <v>297</v>
      </c>
      <c r="D293" s="2"/>
      <c r="E293" s="3"/>
      <c r="F293" s="116">
        <v>1</v>
      </c>
      <c r="G293" s="3"/>
      <c r="H293" s="164">
        <v>1500</v>
      </c>
    </row>
    <row r="294" spans="2:8" ht="15.75">
      <c r="B294" s="51" t="s">
        <v>26</v>
      </c>
      <c r="C294" s="94" t="s">
        <v>299</v>
      </c>
      <c r="D294" s="2"/>
      <c r="E294" s="3"/>
      <c r="F294" s="116">
        <v>1</v>
      </c>
      <c r="G294" s="3"/>
      <c r="H294" s="164">
        <v>1000</v>
      </c>
    </row>
    <row r="295" spans="2:8" ht="15.75">
      <c r="B295" s="51" t="s">
        <v>27</v>
      </c>
      <c r="C295" s="94" t="s">
        <v>298</v>
      </c>
      <c r="D295" s="2"/>
      <c r="E295" s="3"/>
      <c r="F295" s="116">
        <v>1</v>
      </c>
      <c r="G295" s="3"/>
      <c r="H295" s="164">
        <v>1500</v>
      </c>
    </row>
    <row r="296" spans="2:8" ht="15.75">
      <c r="B296" s="51" t="s">
        <v>15</v>
      </c>
      <c r="C296" s="94" t="s">
        <v>300</v>
      </c>
      <c r="D296" s="2"/>
      <c r="E296" s="3"/>
      <c r="F296" s="116">
        <v>1</v>
      </c>
      <c r="G296" s="3"/>
      <c r="H296" s="164">
        <v>1000</v>
      </c>
    </row>
    <row r="297" spans="2:8" ht="15.75">
      <c r="B297" s="51" t="s">
        <v>29</v>
      </c>
      <c r="C297" s="94" t="s">
        <v>309</v>
      </c>
      <c r="D297" s="2"/>
      <c r="E297" s="3"/>
      <c r="F297" s="116">
        <v>1</v>
      </c>
      <c r="G297" s="3"/>
      <c r="H297" s="164">
        <v>1500</v>
      </c>
    </row>
    <row r="298" spans="2:8" ht="15.75">
      <c r="B298" s="51" t="s">
        <v>126</v>
      </c>
      <c r="C298" s="94" t="s">
        <v>301</v>
      </c>
      <c r="D298" s="2"/>
      <c r="E298" s="3"/>
      <c r="F298" s="116">
        <v>1</v>
      </c>
      <c r="G298" s="3"/>
      <c r="H298" s="164">
        <v>1000</v>
      </c>
    </row>
    <row r="299" spans="2:8" ht="15.75">
      <c r="B299" s="51" t="s">
        <v>30</v>
      </c>
      <c r="C299" s="94" t="s">
        <v>302</v>
      </c>
      <c r="D299" s="2"/>
      <c r="E299" s="3"/>
      <c r="F299" s="116">
        <v>1</v>
      </c>
      <c r="G299" s="3"/>
      <c r="H299" s="164">
        <v>1500</v>
      </c>
    </row>
    <row r="300" spans="2:8" ht="15.75">
      <c r="B300" s="51" t="s">
        <v>31</v>
      </c>
      <c r="C300" s="94" t="s">
        <v>303</v>
      </c>
      <c r="D300" s="2"/>
      <c r="E300" s="3"/>
      <c r="F300" s="116">
        <v>1</v>
      </c>
      <c r="G300" s="3"/>
      <c r="H300" s="164">
        <v>1000</v>
      </c>
    </row>
    <row r="301" spans="2:8" ht="15.75">
      <c r="B301" s="51" t="s">
        <v>14</v>
      </c>
      <c r="C301" s="94" t="s">
        <v>304</v>
      </c>
      <c r="D301" s="2"/>
      <c r="E301" s="3"/>
      <c r="F301" s="116">
        <v>1</v>
      </c>
      <c r="G301" s="3"/>
      <c r="H301" s="164">
        <v>500</v>
      </c>
    </row>
    <row r="302" spans="2:8" ht="15.75">
      <c r="B302" s="51" t="s">
        <v>32</v>
      </c>
      <c r="C302" s="94" t="s">
        <v>305</v>
      </c>
      <c r="D302" s="2"/>
      <c r="E302" s="3"/>
      <c r="F302" s="116">
        <v>1</v>
      </c>
      <c r="G302" s="3"/>
      <c r="H302" s="164">
        <v>250</v>
      </c>
    </row>
    <row r="303" spans="2:8" ht="15.75">
      <c r="B303" s="51" t="s">
        <v>34</v>
      </c>
      <c r="C303" s="94" t="s">
        <v>306</v>
      </c>
      <c r="D303" s="2"/>
      <c r="E303" s="3"/>
      <c r="F303" s="116">
        <v>1</v>
      </c>
      <c r="G303" s="3"/>
      <c r="H303" s="164">
        <v>1000</v>
      </c>
    </row>
    <row r="304" spans="2:8" ht="15.75">
      <c r="B304" s="51" t="s">
        <v>35</v>
      </c>
      <c r="C304" s="94" t="s">
        <v>307</v>
      </c>
      <c r="D304" s="2"/>
      <c r="E304" s="3"/>
      <c r="F304" s="116">
        <v>2</v>
      </c>
      <c r="G304" s="3"/>
      <c r="H304" s="164">
        <v>1000</v>
      </c>
    </row>
    <row r="305" spans="2:8" ht="16.5" thickBot="1">
      <c r="B305" s="52" t="s">
        <v>36</v>
      </c>
      <c r="C305" s="127" t="s">
        <v>308</v>
      </c>
      <c r="D305" s="4"/>
      <c r="E305" s="5"/>
      <c r="F305" s="131">
        <v>17</v>
      </c>
      <c r="G305" s="5"/>
      <c r="H305" s="163">
        <v>800</v>
      </c>
    </row>
    <row r="306" spans="2:8" ht="16.5" thickBot="1">
      <c r="B306" s="128"/>
      <c r="C306" s="129" t="s">
        <v>310</v>
      </c>
      <c r="D306" s="129"/>
      <c r="E306" s="130"/>
      <c r="F306" s="132">
        <f>SUM(F289:F305)</f>
        <v>34</v>
      </c>
      <c r="G306" s="130"/>
      <c r="H306" s="165">
        <f>SUM(H289:H303)+(F304*H304)+(F305*H305)</f>
        <v>34850</v>
      </c>
    </row>
    <row r="307" spans="1:8" ht="16.5" thickBot="1">
      <c r="A307" s="51" t="s">
        <v>34</v>
      </c>
      <c r="B307" s="95" t="s">
        <v>311</v>
      </c>
      <c r="C307" s="2"/>
      <c r="D307" s="2"/>
      <c r="E307" s="2"/>
      <c r="F307" s="195" t="s">
        <v>377</v>
      </c>
      <c r="G307" s="2"/>
      <c r="H307" s="165">
        <f>F305*H305*12</f>
        <v>163200</v>
      </c>
    </row>
    <row r="308" spans="1:8" ht="16.5" thickBot="1">
      <c r="A308" s="51" t="s">
        <v>35</v>
      </c>
      <c r="B308" s="140" t="s">
        <v>332</v>
      </c>
      <c r="C308" s="4"/>
      <c r="D308" s="4"/>
      <c r="E308" s="4"/>
      <c r="F308" s="4"/>
      <c r="G308" s="4"/>
      <c r="H308" s="165">
        <f>H306*12</f>
        <v>418200</v>
      </c>
    </row>
    <row r="309" spans="1:8" ht="15.75">
      <c r="A309" s="52" t="s">
        <v>36</v>
      </c>
      <c r="B309" s="95" t="s">
        <v>312</v>
      </c>
      <c r="C309" s="97"/>
      <c r="D309" s="97"/>
      <c r="E309" s="97"/>
      <c r="F309" s="97"/>
      <c r="G309" s="97"/>
      <c r="H309" s="9"/>
    </row>
    <row r="310" spans="1:8" ht="15.75">
      <c r="A310" s="85"/>
      <c r="B310" s="112" t="s">
        <v>314</v>
      </c>
      <c r="C310" s="133"/>
      <c r="D310" s="133"/>
      <c r="E310" s="133"/>
      <c r="F310" s="133"/>
      <c r="G310" s="134"/>
      <c r="H310" s="162">
        <f>H308*5.4/100</f>
        <v>22582.8</v>
      </c>
    </row>
    <row r="311" spans="1:8" ht="15.75">
      <c r="A311" s="85"/>
      <c r="B311" s="135"/>
      <c r="C311" s="136" t="s">
        <v>313</v>
      </c>
      <c r="D311" s="136"/>
      <c r="E311" s="136"/>
      <c r="F311" s="136"/>
      <c r="G311" s="137"/>
      <c r="H311" s="164">
        <f>H307*5.4/100</f>
        <v>8812.8</v>
      </c>
    </row>
    <row r="312" spans="1:8" ht="15.75">
      <c r="A312" s="85"/>
      <c r="B312" s="112" t="s">
        <v>318</v>
      </c>
      <c r="C312" s="133"/>
      <c r="D312" s="133"/>
      <c r="E312" s="133"/>
      <c r="F312" s="133"/>
      <c r="G312" s="134"/>
      <c r="H312" s="164">
        <f>H308*4/100</f>
        <v>16728</v>
      </c>
    </row>
    <row r="313" spans="1:8" ht="15.75">
      <c r="A313" s="85"/>
      <c r="B313" s="135"/>
      <c r="C313" s="136" t="s">
        <v>313</v>
      </c>
      <c r="D313" s="136"/>
      <c r="E313" s="136"/>
      <c r="F313" s="136"/>
      <c r="G313" s="137"/>
      <c r="H313" s="164">
        <f>H307*4/100</f>
        <v>6528</v>
      </c>
    </row>
    <row r="314" spans="1:8" ht="15.75">
      <c r="A314" s="85"/>
      <c r="B314" s="112" t="s">
        <v>315</v>
      </c>
      <c r="C314" s="133"/>
      <c r="D314" s="133"/>
      <c r="E314" s="133"/>
      <c r="F314" s="133"/>
      <c r="G314" s="134"/>
      <c r="H314" s="164">
        <f>H308*28/100</f>
        <v>117096</v>
      </c>
    </row>
    <row r="315" spans="1:8" ht="15.75">
      <c r="A315" s="85"/>
      <c r="B315" s="135"/>
      <c r="C315" s="136" t="s">
        <v>313</v>
      </c>
      <c r="D315" s="136"/>
      <c r="E315" s="136"/>
      <c r="F315" s="136"/>
      <c r="G315" s="137"/>
      <c r="H315" s="164">
        <f>H307*28/100</f>
        <v>45696</v>
      </c>
    </row>
    <row r="316" spans="1:8" ht="15.75">
      <c r="A316" s="85"/>
      <c r="B316" s="112" t="s">
        <v>316</v>
      </c>
      <c r="C316" s="133"/>
      <c r="D316" s="133"/>
      <c r="E316" s="133"/>
      <c r="F316" s="133"/>
      <c r="G316" s="134"/>
      <c r="H316" s="164">
        <f>H308*3.6/100</f>
        <v>15055.2</v>
      </c>
    </row>
    <row r="317" spans="1:8" ht="15.75">
      <c r="A317" s="85"/>
      <c r="B317" s="135"/>
      <c r="C317" s="136" t="s">
        <v>313</v>
      </c>
      <c r="D317" s="136"/>
      <c r="E317" s="136"/>
      <c r="F317" s="136"/>
      <c r="G317" s="137"/>
      <c r="H317" s="164">
        <f>H307*3.6/100</f>
        <v>5875.2</v>
      </c>
    </row>
    <row r="318" spans="1:8" ht="15.75">
      <c r="A318" s="85"/>
      <c r="B318" s="112" t="s">
        <v>317</v>
      </c>
      <c r="C318" s="133"/>
      <c r="D318" s="133"/>
      <c r="E318" s="133"/>
      <c r="F318" s="133"/>
      <c r="G318" s="134"/>
      <c r="H318" s="164">
        <f>H308*1.5/100</f>
        <v>6273</v>
      </c>
    </row>
    <row r="319" spans="1:8" ht="16.5" thickBot="1">
      <c r="A319" s="86"/>
      <c r="B319" s="135"/>
      <c r="C319" s="136" t="s">
        <v>313</v>
      </c>
      <c r="D319" s="136"/>
      <c r="E319" s="136"/>
      <c r="F319" s="136"/>
      <c r="G319" s="137"/>
      <c r="H319" s="163">
        <f>H307*1.5/100</f>
        <v>2448</v>
      </c>
    </row>
    <row r="320" spans="1:8" ht="16.5" thickBot="1">
      <c r="A320" s="1"/>
      <c r="B320" s="97" t="s">
        <v>383</v>
      </c>
      <c r="C320" s="97"/>
      <c r="D320" s="97"/>
      <c r="E320" s="97"/>
      <c r="F320" s="195" t="s">
        <v>377</v>
      </c>
      <c r="G320" s="186"/>
      <c r="H320" s="198">
        <f>H310+H312+H314+H316+H318</f>
        <v>177735</v>
      </c>
    </row>
    <row r="321" spans="1:8" ht="15.75">
      <c r="A321" s="52" t="s">
        <v>37</v>
      </c>
      <c r="B321" s="95" t="s">
        <v>319</v>
      </c>
      <c r="C321" s="97"/>
      <c r="D321" s="97"/>
      <c r="E321" s="97"/>
      <c r="F321" s="97"/>
      <c r="G321" s="97"/>
      <c r="H321" s="9"/>
    </row>
    <row r="322" spans="1:8" ht="16.5" thickBot="1">
      <c r="A322" s="85"/>
      <c r="B322" s="95" t="s">
        <v>320</v>
      </c>
      <c r="C322" s="2"/>
      <c r="D322" s="2"/>
      <c r="E322" s="2"/>
      <c r="F322" s="2"/>
      <c r="G322" s="2"/>
      <c r="H322" s="5"/>
    </row>
    <row r="323" spans="1:8" ht="16.5" thickBot="1">
      <c r="A323" s="85"/>
      <c r="B323" s="95" t="s">
        <v>321</v>
      </c>
      <c r="C323" s="2"/>
      <c r="D323" s="2"/>
      <c r="E323" s="2"/>
      <c r="F323" s="195" t="s">
        <v>377</v>
      </c>
      <c r="G323" s="2"/>
      <c r="H323" s="165">
        <f>H264*H211*H171</f>
        <v>105750.00000000001</v>
      </c>
    </row>
    <row r="324" spans="1:8" ht="16.5" thickBot="1">
      <c r="A324" s="85"/>
      <c r="B324" s="95" t="s">
        <v>322</v>
      </c>
      <c r="C324" s="2"/>
      <c r="D324" s="2"/>
      <c r="E324" s="2"/>
      <c r="F324" s="2"/>
      <c r="G324" s="2"/>
      <c r="H324" s="199"/>
    </row>
    <row r="325" spans="1:8" ht="16.5" thickBot="1">
      <c r="A325" s="85"/>
      <c r="B325" s="95" t="s">
        <v>323</v>
      </c>
      <c r="C325" s="2"/>
      <c r="D325" s="2"/>
      <c r="E325" s="2"/>
      <c r="F325" s="195" t="s">
        <v>377</v>
      </c>
      <c r="G325" s="2"/>
      <c r="H325" s="165">
        <f>H323*H212/100</f>
        <v>5287.500000000001</v>
      </c>
    </row>
    <row r="326" spans="1:8" ht="16.5" thickBot="1">
      <c r="A326" s="85"/>
      <c r="B326" s="95" t="s">
        <v>324</v>
      </c>
      <c r="C326" s="2"/>
      <c r="D326" s="2"/>
      <c r="E326" s="2"/>
      <c r="F326" s="2"/>
      <c r="G326" s="2"/>
      <c r="H326" s="199"/>
    </row>
    <row r="327" spans="1:8" ht="16.5" thickBot="1">
      <c r="A327" s="85"/>
      <c r="B327" s="112" t="s">
        <v>325</v>
      </c>
      <c r="C327" s="4"/>
      <c r="D327" s="4"/>
      <c r="E327" s="4"/>
      <c r="F327" s="195" t="s">
        <v>377</v>
      </c>
      <c r="G327" s="4"/>
      <c r="H327" s="165">
        <f>H323*H213/100</f>
        <v>10575.000000000002</v>
      </c>
    </row>
    <row r="328" spans="1:8" ht="16.5" thickBot="1">
      <c r="A328" s="85"/>
      <c r="B328" s="139" t="s">
        <v>326</v>
      </c>
      <c r="C328" s="8"/>
      <c r="D328" s="8"/>
      <c r="E328" s="8"/>
      <c r="F328" s="13">
        <v>30</v>
      </c>
      <c r="G328" s="137" t="s">
        <v>327</v>
      </c>
      <c r="H328" s="161">
        <f>H327*F328/130</f>
        <v>2440.3846153846157</v>
      </c>
    </row>
    <row r="329" spans="1:8" ht="16.5" thickBot="1">
      <c r="A329" s="86"/>
      <c r="B329" s="95" t="s">
        <v>384</v>
      </c>
      <c r="C329" s="2"/>
      <c r="D329" s="2"/>
      <c r="E329" s="2"/>
      <c r="F329" s="195" t="s">
        <v>377</v>
      </c>
      <c r="G329" s="2"/>
      <c r="H329" s="165">
        <f>H323+H325+H327</f>
        <v>121612.50000000001</v>
      </c>
    </row>
    <row r="330" spans="1:8" ht="15.75">
      <c r="A330" s="6"/>
      <c r="B330" s="184"/>
      <c r="C330" s="6"/>
      <c r="D330" s="6"/>
      <c r="E330" s="6"/>
      <c r="F330" s="6"/>
      <c r="G330" s="6"/>
      <c r="H330" s="171"/>
    </row>
    <row r="331" spans="1:8" ht="15.75">
      <c r="A331" s="6"/>
      <c r="B331" s="184"/>
      <c r="C331" s="6"/>
      <c r="D331" s="6"/>
      <c r="E331" s="6"/>
      <c r="F331" s="6"/>
      <c r="G331" s="6"/>
      <c r="H331" s="171"/>
    </row>
    <row r="332" spans="1:8" ht="16.5" thickBot="1">
      <c r="A332" s="52" t="s">
        <v>166</v>
      </c>
      <c r="B332" s="95" t="s">
        <v>328</v>
      </c>
      <c r="C332" s="2"/>
      <c r="D332" s="2"/>
      <c r="E332" s="2"/>
      <c r="F332" s="2"/>
      <c r="G332" s="2"/>
      <c r="H332" s="5"/>
    </row>
    <row r="333" spans="1:8" ht="16.5" thickBot="1">
      <c r="A333" s="54"/>
      <c r="B333" s="135" t="s">
        <v>329</v>
      </c>
      <c r="C333" s="8"/>
      <c r="D333" s="8"/>
      <c r="E333" s="8"/>
      <c r="F333" s="195" t="s">
        <v>377</v>
      </c>
      <c r="G333" s="8"/>
      <c r="H333" s="165">
        <f>H255*H214/100</f>
        <v>13440</v>
      </c>
    </row>
    <row r="334" spans="1:8" ht="16.5" thickBot="1">
      <c r="A334" s="52" t="s">
        <v>238</v>
      </c>
      <c r="B334" s="95" t="s">
        <v>330</v>
      </c>
      <c r="C334" s="2"/>
      <c r="D334" s="2"/>
      <c r="E334" s="2"/>
      <c r="F334" s="2"/>
      <c r="G334" s="2"/>
      <c r="H334" s="199"/>
    </row>
    <row r="335" spans="1:8" ht="16.5" thickBot="1">
      <c r="A335" s="54"/>
      <c r="B335" s="95" t="s">
        <v>331</v>
      </c>
      <c r="C335" s="2"/>
      <c r="D335" s="2"/>
      <c r="E335" s="2"/>
      <c r="F335" s="195" t="s">
        <v>377</v>
      </c>
      <c r="G335" s="2"/>
      <c r="H335" s="165">
        <f>H215*(H329+H308+H320+H333)/100</f>
        <v>58479</v>
      </c>
    </row>
    <row r="336" spans="1:8" ht="15.75">
      <c r="A336" s="77"/>
      <c r="B336" s="184"/>
      <c r="C336" s="6"/>
      <c r="D336" s="6"/>
      <c r="E336" s="6"/>
      <c r="F336" s="6"/>
      <c r="G336" s="6"/>
      <c r="H336" s="187"/>
    </row>
    <row r="337" spans="1:8" ht="15.75">
      <c r="A337" s="77"/>
      <c r="B337" s="184"/>
      <c r="C337" s="6"/>
      <c r="D337" s="6"/>
      <c r="E337" s="6"/>
      <c r="F337" s="6"/>
      <c r="G337" s="6"/>
      <c r="H337" s="187"/>
    </row>
    <row r="338" spans="1:8" ht="15">
      <c r="A338" s="110" t="s">
        <v>199</v>
      </c>
      <c r="C338" s="155" t="s">
        <v>208</v>
      </c>
      <c r="D338" s="59"/>
      <c r="E338" s="60"/>
      <c r="H338" s="152" t="s">
        <v>340</v>
      </c>
    </row>
    <row r="339" spans="1:8" ht="15.75" thickBot="1">
      <c r="A339" s="110"/>
      <c r="C339" s="155"/>
      <c r="D339" s="59"/>
      <c r="E339" s="60"/>
      <c r="H339" s="152"/>
    </row>
    <row r="340" spans="1:8" ht="15.75" thickBot="1">
      <c r="A340" s="151" t="s">
        <v>209</v>
      </c>
      <c r="B340" s="151"/>
      <c r="C340" s="84" t="s">
        <v>210</v>
      </c>
      <c r="D340" s="84"/>
      <c r="E340" s="84"/>
      <c r="F340" s="153" t="s">
        <v>39</v>
      </c>
      <c r="G340" s="130"/>
      <c r="H340" s="154" t="s">
        <v>339</v>
      </c>
    </row>
    <row r="341" spans="1:8" ht="15.75">
      <c r="A341" s="172" t="s">
        <v>211</v>
      </c>
      <c r="B341" s="173"/>
      <c r="C341" s="141" t="s">
        <v>213</v>
      </c>
      <c r="D341" s="64"/>
      <c r="E341" s="64"/>
      <c r="F341" s="156">
        <f>H329</f>
        <v>121612.50000000001</v>
      </c>
      <c r="G341" s="7"/>
      <c r="H341" s="161">
        <f>F341*100/F371</f>
        <v>15.40439017995064</v>
      </c>
    </row>
    <row r="342" spans="1:8" ht="15.75">
      <c r="A342" s="172" t="s">
        <v>196</v>
      </c>
      <c r="B342" s="173"/>
      <c r="C342" s="142" t="s">
        <v>214</v>
      </c>
      <c r="D342" s="58"/>
      <c r="E342" s="58"/>
      <c r="F342" s="156"/>
      <c r="G342" s="7"/>
      <c r="H342" s="161"/>
    </row>
    <row r="343" spans="1:8" ht="15.75">
      <c r="A343" s="174"/>
      <c r="B343" s="173"/>
      <c r="C343" s="142" t="s">
        <v>215</v>
      </c>
      <c r="D343" s="58"/>
      <c r="E343" s="58"/>
      <c r="F343" s="156"/>
      <c r="G343" s="7"/>
      <c r="H343" s="161"/>
    </row>
    <row r="344" spans="1:8" ht="15.75">
      <c r="A344" s="174"/>
      <c r="B344" s="173"/>
      <c r="C344" s="142" t="s">
        <v>216</v>
      </c>
      <c r="D344" s="58"/>
      <c r="E344" s="58"/>
      <c r="F344" s="156"/>
      <c r="G344" s="7"/>
      <c r="H344" s="161"/>
    </row>
    <row r="345" spans="1:8" ht="15.75">
      <c r="A345" s="175"/>
      <c r="B345" s="176"/>
      <c r="C345" s="143" t="s">
        <v>217</v>
      </c>
      <c r="D345" s="25"/>
      <c r="E345" s="25"/>
      <c r="F345" s="157"/>
      <c r="G345" s="9"/>
      <c r="H345" s="162"/>
    </row>
    <row r="346" spans="1:8" ht="15.75">
      <c r="A346" s="177" t="s">
        <v>334</v>
      </c>
      <c r="B346" s="178"/>
      <c r="C346" s="142" t="s">
        <v>218</v>
      </c>
      <c r="D346" s="58"/>
      <c r="E346" s="58"/>
      <c r="F346" s="158">
        <f>H308</f>
        <v>418200</v>
      </c>
      <c r="G346" s="5"/>
      <c r="H346" s="163">
        <f>F346*100/F371</f>
        <v>52.97248204958665</v>
      </c>
    </row>
    <row r="347" spans="1:8" ht="15.75">
      <c r="A347" s="174" t="s">
        <v>333</v>
      </c>
      <c r="B347" s="173"/>
      <c r="C347" s="142" t="s">
        <v>219</v>
      </c>
      <c r="D347" s="58"/>
      <c r="E347" s="58"/>
      <c r="F347" s="156"/>
      <c r="G347" s="7"/>
      <c r="H347" s="161"/>
    </row>
    <row r="348" spans="1:8" ht="15.75">
      <c r="A348" s="174" t="s">
        <v>40</v>
      </c>
      <c r="B348" s="173"/>
      <c r="C348" s="142" t="s">
        <v>220</v>
      </c>
      <c r="D348" s="58"/>
      <c r="E348" s="58"/>
      <c r="F348" s="156"/>
      <c r="G348" s="7"/>
      <c r="H348" s="161"/>
    </row>
    <row r="349" spans="1:8" ht="15.75">
      <c r="A349" s="174"/>
      <c r="B349" s="173"/>
      <c r="C349" s="142" t="s">
        <v>221</v>
      </c>
      <c r="D349" s="58"/>
      <c r="E349" s="58"/>
      <c r="F349" s="156"/>
      <c r="G349" s="7"/>
      <c r="H349" s="161"/>
    </row>
    <row r="350" spans="1:8" ht="15.75">
      <c r="A350" s="175"/>
      <c r="B350" s="176"/>
      <c r="C350" s="142" t="s">
        <v>222</v>
      </c>
      <c r="D350" s="58"/>
      <c r="E350" s="58"/>
      <c r="F350" s="157"/>
      <c r="G350" s="9"/>
      <c r="H350" s="162"/>
    </row>
    <row r="351" spans="1:8" ht="15.75">
      <c r="A351" s="177" t="s">
        <v>46</v>
      </c>
      <c r="B351" s="178"/>
      <c r="C351" s="144" t="s">
        <v>223</v>
      </c>
      <c r="D351" s="65"/>
      <c r="E351" s="65"/>
      <c r="F351" s="158"/>
      <c r="G351" s="5"/>
      <c r="H351" s="163"/>
    </row>
    <row r="352" spans="1:8" ht="15.75">
      <c r="A352" s="172" t="s">
        <v>336</v>
      </c>
      <c r="B352" s="173"/>
      <c r="C352" s="145" t="s">
        <v>47</v>
      </c>
      <c r="D352" s="58"/>
      <c r="E352" s="58"/>
      <c r="F352" s="156"/>
      <c r="G352" s="7"/>
      <c r="H352" s="161"/>
    </row>
    <row r="353" spans="1:8" ht="15.75">
      <c r="A353" s="172" t="s">
        <v>335</v>
      </c>
      <c r="B353" s="173"/>
      <c r="C353" s="146" t="s">
        <v>224</v>
      </c>
      <c r="D353" s="25"/>
      <c r="E353" s="25"/>
      <c r="F353" s="157"/>
      <c r="G353" s="9"/>
      <c r="H353" s="162"/>
    </row>
    <row r="354" spans="1:8" ht="15.75">
      <c r="A354" s="174"/>
      <c r="B354" s="173"/>
      <c r="C354" s="147" t="s">
        <v>41</v>
      </c>
      <c r="D354" s="56"/>
      <c r="E354" s="56"/>
      <c r="F354" s="159">
        <f>H314</f>
        <v>117096</v>
      </c>
      <c r="G354" s="3"/>
      <c r="H354" s="164">
        <f>F354*100/F371</f>
        <v>14.832294973884263</v>
      </c>
    </row>
    <row r="355" spans="1:8" ht="15.75">
      <c r="A355" s="174"/>
      <c r="B355" s="173"/>
      <c r="C355" s="147" t="s">
        <v>225</v>
      </c>
      <c r="D355" s="56"/>
      <c r="E355" s="56"/>
      <c r="F355" s="159">
        <f>H318</f>
        <v>6273</v>
      </c>
      <c r="G355" s="3"/>
      <c r="H355" s="164">
        <f>F355*100/F371</f>
        <v>0.7945872307437998</v>
      </c>
    </row>
    <row r="356" spans="1:8" ht="15.75">
      <c r="A356" s="174"/>
      <c r="B356" s="173"/>
      <c r="C356" s="144" t="s">
        <v>42</v>
      </c>
      <c r="D356" s="65"/>
      <c r="E356" s="65"/>
      <c r="F356" s="158">
        <f>H316</f>
        <v>15055.2</v>
      </c>
      <c r="G356" s="5"/>
      <c r="H356" s="163">
        <f>F356*100/F371</f>
        <v>1.9070093537851194</v>
      </c>
    </row>
    <row r="357" spans="1:8" ht="15.75">
      <c r="A357" s="174"/>
      <c r="B357" s="173"/>
      <c r="C357" s="146" t="s">
        <v>43</v>
      </c>
      <c r="D357" s="25"/>
      <c r="E357" s="25"/>
      <c r="F357" s="157"/>
      <c r="G357" s="9"/>
      <c r="H357" s="162"/>
    </row>
    <row r="358" spans="1:8" ht="15.75">
      <c r="A358" s="174"/>
      <c r="B358" s="173"/>
      <c r="C358" s="147" t="s">
        <v>44</v>
      </c>
      <c r="D358" s="56"/>
      <c r="E358" s="56"/>
      <c r="F358" s="159">
        <f>H310</f>
        <v>22582.8</v>
      </c>
      <c r="G358" s="3"/>
      <c r="H358" s="164">
        <f>F358*100/F371</f>
        <v>2.8605140306776793</v>
      </c>
    </row>
    <row r="359" spans="1:8" ht="15.75">
      <c r="A359" s="175"/>
      <c r="B359" s="176"/>
      <c r="C359" s="144" t="s">
        <v>226</v>
      </c>
      <c r="D359" s="65"/>
      <c r="E359" s="65"/>
      <c r="F359" s="159">
        <f>H312</f>
        <v>16728</v>
      </c>
      <c r="G359" s="3"/>
      <c r="H359" s="164">
        <f>F359*100/F371</f>
        <v>2.118899281983466</v>
      </c>
    </row>
    <row r="360" spans="1:8" ht="15.75">
      <c r="A360" s="177" t="s">
        <v>212</v>
      </c>
      <c r="B360" s="178"/>
      <c r="C360" s="148" t="s">
        <v>227</v>
      </c>
      <c r="D360" s="65"/>
      <c r="E360" s="65"/>
      <c r="F360" s="158">
        <f>H333</f>
        <v>13440</v>
      </c>
      <c r="G360" s="5"/>
      <c r="H360" s="163">
        <f>F360*100/F371</f>
        <v>1.702415491980977</v>
      </c>
    </row>
    <row r="361" spans="1:8" ht="15.75">
      <c r="A361" s="172" t="s">
        <v>338</v>
      </c>
      <c r="B361" s="173"/>
      <c r="C361" s="142" t="s">
        <v>228</v>
      </c>
      <c r="D361" s="58"/>
      <c r="E361" s="58"/>
      <c r="F361" s="156"/>
      <c r="G361" s="7"/>
      <c r="H361" s="161"/>
    </row>
    <row r="362" spans="1:8" ht="15.75">
      <c r="A362" s="172" t="s">
        <v>337</v>
      </c>
      <c r="B362" s="173"/>
      <c r="C362" s="142" t="s">
        <v>48</v>
      </c>
      <c r="D362" s="58"/>
      <c r="E362" s="58"/>
      <c r="F362" s="156"/>
      <c r="G362" s="7"/>
      <c r="H362" s="161"/>
    </row>
    <row r="363" spans="1:8" ht="15.75">
      <c r="A363" s="175"/>
      <c r="B363" s="176"/>
      <c r="C363" s="142" t="s">
        <v>49</v>
      </c>
      <c r="D363" s="58"/>
      <c r="E363" s="58"/>
      <c r="F363" s="157"/>
      <c r="G363" s="9"/>
      <c r="H363" s="162"/>
    </row>
    <row r="364" spans="1:8" ht="15.75">
      <c r="A364" s="177" t="s">
        <v>229</v>
      </c>
      <c r="B364" s="178"/>
      <c r="C364" s="148" t="s">
        <v>230</v>
      </c>
      <c r="D364" s="65"/>
      <c r="E364" s="65"/>
      <c r="F364" s="158">
        <f>H335</f>
        <v>58479</v>
      </c>
      <c r="G364" s="5"/>
      <c r="H364" s="163">
        <f>F364*100/F371</f>
        <v>7.407407407407407</v>
      </c>
    </row>
    <row r="365" spans="1:8" ht="15.75">
      <c r="A365" s="172" t="s">
        <v>196</v>
      </c>
      <c r="B365" s="173"/>
      <c r="C365" s="142" t="s">
        <v>231</v>
      </c>
      <c r="D365" s="58"/>
      <c r="E365" s="58"/>
      <c r="F365" s="156"/>
      <c r="G365" s="7"/>
      <c r="H365" s="161"/>
    </row>
    <row r="366" spans="1:8" ht="15.75">
      <c r="A366" s="174"/>
      <c r="B366" s="173"/>
      <c r="C366" s="142" t="s">
        <v>232</v>
      </c>
      <c r="D366" s="58"/>
      <c r="E366" s="58"/>
      <c r="F366" s="156"/>
      <c r="G366" s="7"/>
      <c r="H366" s="161"/>
    </row>
    <row r="367" spans="1:8" ht="15.75">
      <c r="A367" s="174"/>
      <c r="B367" s="173"/>
      <c r="C367" s="142" t="s">
        <v>233</v>
      </c>
      <c r="D367" s="58"/>
      <c r="E367" s="58"/>
      <c r="F367" s="156"/>
      <c r="G367" s="7"/>
      <c r="H367" s="161"/>
    </row>
    <row r="368" spans="1:8" ht="15.75">
      <c r="A368" s="174"/>
      <c r="B368" s="173"/>
      <c r="C368" s="142" t="s">
        <v>234</v>
      </c>
      <c r="D368" s="58"/>
      <c r="E368" s="58"/>
      <c r="F368" s="156"/>
      <c r="G368" s="7"/>
      <c r="H368" s="161"/>
    </row>
    <row r="369" spans="1:8" ht="15.75">
      <c r="A369" s="174"/>
      <c r="B369" s="173"/>
      <c r="C369" s="142" t="s">
        <v>235</v>
      </c>
      <c r="D369" s="58"/>
      <c r="E369" s="58"/>
      <c r="F369" s="156"/>
      <c r="G369" s="7"/>
      <c r="H369" s="161"/>
    </row>
    <row r="370" spans="1:8" ht="16.5" thickBot="1">
      <c r="A370" s="174"/>
      <c r="B370" s="173"/>
      <c r="C370" s="142" t="s">
        <v>236</v>
      </c>
      <c r="D370" s="58"/>
      <c r="E370" s="58"/>
      <c r="F370" s="156"/>
      <c r="G370" s="7"/>
      <c r="H370" s="161"/>
    </row>
    <row r="371" spans="1:8" ht="16.5" thickBot="1">
      <c r="A371" s="83" t="s">
        <v>341</v>
      </c>
      <c r="B371" s="150"/>
      <c r="C371" s="149"/>
      <c r="D371" s="62"/>
      <c r="E371" s="63"/>
      <c r="F371" s="160">
        <f>SUM(F341:F370)</f>
        <v>789466.5</v>
      </c>
      <c r="G371" s="130"/>
      <c r="H371" s="165">
        <f>H341+H346+H354+H355+H356+H358+H359+H360+H364</f>
        <v>99.99999999999999</v>
      </c>
    </row>
    <row r="372" spans="1:8" ht="15.75">
      <c r="A372" s="188"/>
      <c r="B372" s="189"/>
      <c r="C372" s="145"/>
      <c r="D372" s="190"/>
      <c r="E372" s="190"/>
      <c r="F372" s="191"/>
      <c r="G372" s="6"/>
      <c r="H372" s="192"/>
    </row>
    <row r="373" spans="1:8" ht="15.75">
      <c r="A373" s="188"/>
      <c r="B373" s="189"/>
      <c r="C373" s="145"/>
      <c r="D373" s="190"/>
      <c r="E373" s="190"/>
      <c r="F373" s="191"/>
      <c r="G373" s="6"/>
      <c r="H373" s="192"/>
    </row>
    <row r="374" spans="1:8" ht="15.75">
      <c r="A374" s="188"/>
      <c r="B374" s="189"/>
      <c r="C374" s="145"/>
      <c r="D374" s="190"/>
      <c r="E374" s="190"/>
      <c r="F374" s="191"/>
      <c r="G374" s="6"/>
      <c r="H374" s="192"/>
    </row>
    <row r="375" spans="1:8" ht="15.75">
      <c r="A375" s="188"/>
      <c r="B375" s="189"/>
      <c r="C375" s="145"/>
      <c r="D375" s="190"/>
      <c r="E375" s="190"/>
      <c r="F375" s="191"/>
      <c r="G375" s="6"/>
      <c r="H375" s="192"/>
    </row>
    <row r="376" spans="1:8" ht="15.75">
      <c r="A376" s="188"/>
      <c r="B376" s="189"/>
      <c r="C376" s="145"/>
      <c r="D376" s="190"/>
      <c r="E376" s="190"/>
      <c r="F376" s="191"/>
      <c r="G376" s="6"/>
      <c r="H376" s="192"/>
    </row>
    <row r="377" spans="1:8" ht="15.75">
      <c r="A377" s="188"/>
      <c r="B377" s="189"/>
      <c r="C377" s="200" t="s">
        <v>385</v>
      </c>
      <c r="D377" s="190"/>
      <c r="E377" s="190"/>
      <c r="F377" s="191"/>
      <c r="G377" s="6"/>
      <c r="H377" s="192"/>
    </row>
    <row r="378" spans="1:8" ht="15.75">
      <c r="A378" s="188"/>
      <c r="B378" s="189"/>
      <c r="C378" s="145"/>
      <c r="D378" s="201" t="s">
        <v>386</v>
      </c>
      <c r="E378" s="190"/>
      <c r="F378" s="191"/>
      <c r="G378" s="6"/>
      <c r="H378" s="192"/>
    </row>
    <row r="379" spans="1:8" ht="15.75">
      <c r="A379" s="188"/>
      <c r="B379" s="203" t="s">
        <v>387</v>
      </c>
      <c r="C379" s="208"/>
      <c r="D379" s="97" t="s">
        <v>388</v>
      </c>
      <c r="E379" s="61"/>
      <c r="F379" s="209"/>
      <c r="G379" s="3"/>
      <c r="H379" s="164" t="s">
        <v>389</v>
      </c>
    </row>
    <row r="380" spans="1:8" ht="15.75">
      <c r="A380" s="188"/>
      <c r="B380" s="204" t="s">
        <v>17</v>
      </c>
      <c r="C380" s="95" t="s">
        <v>320</v>
      </c>
      <c r="D380" s="61"/>
      <c r="E380" s="61"/>
      <c r="F380" s="209"/>
      <c r="G380" s="3"/>
      <c r="H380" s="164">
        <f>H323</f>
        <v>105750.00000000001</v>
      </c>
    </row>
    <row r="381" spans="1:8" ht="15.75">
      <c r="A381" s="188"/>
      <c r="B381" s="204" t="s">
        <v>24</v>
      </c>
      <c r="C381" s="95" t="s">
        <v>390</v>
      </c>
      <c r="D381" s="61"/>
      <c r="E381" s="61"/>
      <c r="F381" s="209"/>
      <c r="G381" s="3"/>
      <c r="H381" s="164">
        <f>H328</f>
        <v>2440.3846153846157</v>
      </c>
    </row>
    <row r="382" spans="2:8" ht="15.75">
      <c r="B382" s="205" t="s">
        <v>13</v>
      </c>
      <c r="C382" s="101" t="s">
        <v>391</v>
      </c>
      <c r="D382" s="2"/>
      <c r="E382" s="2"/>
      <c r="F382" s="2"/>
      <c r="G382" s="3"/>
      <c r="H382" s="164">
        <f>H307</f>
        <v>163200</v>
      </c>
    </row>
    <row r="383" spans="2:8" ht="16.5" thickBot="1">
      <c r="B383" s="206" t="s">
        <v>25</v>
      </c>
      <c r="C383" s="101" t="s">
        <v>392</v>
      </c>
      <c r="D383" s="2"/>
      <c r="E383" s="2"/>
      <c r="F383" s="2"/>
      <c r="G383" s="3"/>
      <c r="H383" s="163">
        <f>H311+H313+H315+H317+H319</f>
        <v>69360</v>
      </c>
    </row>
    <row r="384" spans="2:8" ht="16.5" thickBot="1">
      <c r="B384" s="1"/>
      <c r="C384" s="207" t="s">
        <v>310</v>
      </c>
      <c r="D384" s="2"/>
      <c r="E384" s="196" t="s">
        <v>399</v>
      </c>
      <c r="F384" s="195" t="s">
        <v>377</v>
      </c>
      <c r="G384" s="2"/>
      <c r="H384" s="165">
        <f>SUM(H380:H383)</f>
        <v>340750.3846153846</v>
      </c>
    </row>
    <row r="385" ht="15">
      <c r="C385" s="202"/>
    </row>
    <row r="386" spans="3:4" ht="15">
      <c r="C386" s="202"/>
      <c r="D386" s="155" t="s">
        <v>393</v>
      </c>
    </row>
    <row r="387" spans="1:8" ht="15.75">
      <c r="A387" s="188"/>
      <c r="B387" s="203" t="s">
        <v>387</v>
      </c>
      <c r="C387" s="208"/>
      <c r="D387" s="97" t="s">
        <v>388</v>
      </c>
      <c r="E387" s="61"/>
      <c r="F387" s="209"/>
      <c r="G387" s="3"/>
      <c r="H387" s="13" t="s">
        <v>389</v>
      </c>
    </row>
    <row r="388" spans="1:8" ht="15.75">
      <c r="A388" s="188"/>
      <c r="B388" s="204" t="s">
        <v>17</v>
      </c>
      <c r="C388" s="95" t="s">
        <v>322</v>
      </c>
      <c r="D388" s="61"/>
      <c r="E388" s="61"/>
      <c r="F388" s="209"/>
      <c r="G388" s="2"/>
      <c r="H388" s="164">
        <f>H325</f>
        <v>5287.500000000001</v>
      </c>
    </row>
    <row r="389" spans="1:8" ht="15.75">
      <c r="A389" s="188"/>
      <c r="B389" s="204" t="s">
        <v>24</v>
      </c>
      <c r="C389" s="95" t="s">
        <v>394</v>
      </c>
      <c r="D389" s="61"/>
      <c r="E389" s="61"/>
      <c r="F389" s="209"/>
      <c r="G389" s="2"/>
      <c r="H389" s="164">
        <f>H327-H328</f>
        <v>8134.615384615387</v>
      </c>
    </row>
    <row r="390" spans="2:8" ht="15.75">
      <c r="B390" s="205" t="s">
        <v>13</v>
      </c>
      <c r="C390" s="101" t="s">
        <v>395</v>
      </c>
      <c r="D390" s="2"/>
      <c r="E390" s="2"/>
      <c r="F390" s="2"/>
      <c r="G390" s="2"/>
      <c r="H390" s="164">
        <f>H308-H307</f>
        <v>255000</v>
      </c>
    </row>
    <row r="391" spans="2:8" ht="15.75">
      <c r="B391" s="206" t="s">
        <v>25</v>
      </c>
      <c r="C391" s="101" t="s">
        <v>396</v>
      </c>
      <c r="D391" s="2"/>
      <c r="E391" s="2"/>
      <c r="F391" s="2"/>
      <c r="G391" s="2"/>
      <c r="H391" s="164">
        <f>H320-H383</f>
        <v>108375</v>
      </c>
    </row>
    <row r="392" spans="2:8" ht="15.75">
      <c r="B392" s="205" t="s">
        <v>16</v>
      </c>
      <c r="C392" s="101" t="s">
        <v>397</v>
      </c>
      <c r="D392" s="2"/>
      <c r="E392" s="2"/>
      <c r="F392" s="2"/>
      <c r="G392" s="2"/>
      <c r="H392" s="164">
        <f>H333</f>
        <v>13440</v>
      </c>
    </row>
    <row r="393" spans="2:8" ht="16.5" thickBot="1">
      <c r="B393" s="205" t="s">
        <v>26</v>
      </c>
      <c r="C393" s="101" t="s">
        <v>398</v>
      </c>
      <c r="D393" s="2"/>
      <c r="E393" s="2"/>
      <c r="F393" s="2"/>
      <c r="G393" s="2"/>
      <c r="H393" s="163">
        <f>H335</f>
        <v>58479</v>
      </c>
    </row>
    <row r="394" spans="2:8" ht="16.5" thickBot="1">
      <c r="B394" s="1"/>
      <c r="C394" s="207" t="s">
        <v>310</v>
      </c>
      <c r="D394" s="2"/>
      <c r="E394" s="196" t="s">
        <v>400</v>
      </c>
      <c r="F394" s="195" t="s">
        <v>377</v>
      </c>
      <c r="G394" s="2"/>
      <c r="H394" s="165">
        <f>SUM(H388:H393)</f>
        <v>448716.1153846154</v>
      </c>
    </row>
    <row r="395" ht="15">
      <c r="C395" s="202"/>
    </row>
    <row r="396" ht="15">
      <c r="C396" s="202"/>
    </row>
    <row r="397" spans="1:8" ht="16.5" thickBot="1">
      <c r="A397" s="52" t="s">
        <v>173</v>
      </c>
      <c r="B397" s="97" t="s">
        <v>58</v>
      </c>
      <c r="C397" s="2"/>
      <c r="D397" s="2"/>
      <c r="E397" s="2"/>
      <c r="F397" s="2"/>
      <c r="G397" s="2"/>
      <c r="H397" s="5"/>
    </row>
    <row r="398" spans="1:8" ht="16.5" thickBot="1">
      <c r="A398" s="53"/>
      <c r="B398" s="97" t="s">
        <v>342</v>
      </c>
      <c r="C398" s="2"/>
      <c r="D398" s="2"/>
      <c r="E398" s="2"/>
      <c r="F398" s="195" t="s">
        <v>377</v>
      </c>
      <c r="G398" s="2"/>
      <c r="H398" s="165">
        <f>F371/H171</f>
        <v>26.31555</v>
      </c>
    </row>
    <row r="399" spans="1:8" ht="16.5" thickBot="1">
      <c r="A399" s="53"/>
      <c r="B399" s="97" t="s">
        <v>343</v>
      </c>
      <c r="C399" s="2"/>
      <c r="D399" s="2"/>
      <c r="E399" s="2"/>
      <c r="F399" s="195" t="s">
        <v>377</v>
      </c>
      <c r="G399" s="2"/>
      <c r="H399" s="165">
        <f>(H384/H171)+(H394/H171)</f>
        <v>26.31555</v>
      </c>
    </row>
    <row r="400" spans="1:8" ht="16.5" thickBot="1">
      <c r="A400" s="54"/>
      <c r="B400" s="97" t="s">
        <v>407</v>
      </c>
      <c r="C400" s="2"/>
      <c r="D400" s="2"/>
      <c r="E400" s="2"/>
      <c r="F400" s="195" t="s">
        <v>377</v>
      </c>
      <c r="G400" s="2"/>
      <c r="H400" s="165">
        <f>H398-H394/H171</f>
        <v>11.358346153846156</v>
      </c>
    </row>
    <row r="401" spans="1:8" ht="15.75">
      <c r="A401" s="52" t="s">
        <v>176</v>
      </c>
      <c r="B401" s="97" t="s">
        <v>344</v>
      </c>
      <c r="C401" s="2"/>
      <c r="D401" s="2"/>
      <c r="E401" s="2"/>
      <c r="F401" s="2"/>
      <c r="G401" s="2"/>
      <c r="H401" s="9"/>
    </row>
    <row r="402" spans="1:8" ht="16.5" thickBot="1">
      <c r="A402" s="53"/>
      <c r="B402" s="133" t="s">
        <v>345</v>
      </c>
      <c r="C402" s="4"/>
      <c r="D402" s="4"/>
      <c r="E402" s="4"/>
      <c r="F402" s="4"/>
      <c r="G402" s="4"/>
      <c r="H402" s="5"/>
    </row>
    <row r="403" spans="1:8" ht="16.5" thickBot="1">
      <c r="A403" s="211"/>
      <c r="B403" s="212" t="s">
        <v>403</v>
      </c>
      <c r="C403" s="213" t="s">
        <v>404</v>
      </c>
      <c r="D403" s="213" t="s">
        <v>405</v>
      </c>
      <c r="E403" s="214" t="s">
        <v>406</v>
      </c>
      <c r="F403" s="77"/>
      <c r="G403" s="6"/>
      <c r="H403" s="192"/>
    </row>
    <row r="404" spans="1:8" ht="15.75">
      <c r="A404" s="211"/>
      <c r="B404" s="215">
        <v>5000</v>
      </c>
      <c r="C404" s="216">
        <f>H400</f>
        <v>11.358346153846156</v>
      </c>
      <c r="D404" s="216">
        <f>H394/B404</f>
        <v>89.74322307692307</v>
      </c>
      <c r="E404" s="217">
        <f>C404+D404</f>
        <v>101.10156923076923</v>
      </c>
      <c r="F404" s="77"/>
      <c r="G404" s="6"/>
      <c r="H404" s="192"/>
    </row>
    <row r="405" spans="1:8" ht="15.75">
      <c r="A405" s="211"/>
      <c r="B405" s="218">
        <v>10000</v>
      </c>
      <c r="C405" s="164">
        <f>H400</f>
        <v>11.358346153846156</v>
      </c>
      <c r="D405" s="164">
        <f>H394/B405</f>
        <v>44.871611538461536</v>
      </c>
      <c r="E405" s="219">
        <f aca="true" t="shared" si="0" ref="E405:E413">C405+D405</f>
        <v>56.22995769230769</v>
      </c>
      <c r="F405" s="77"/>
      <c r="G405" s="6"/>
      <c r="H405" s="192"/>
    </row>
    <row r="406" spans="1:8" ht="15.75">
      <c r="A406" s="211"/>
      <c r="B406" s="218">
        <v>15000</v>
      </c>
      <c r="C406" s="164">
        <f>H400</f>
        <v>11.358346153846156</v>
      </c>
      <c r="D406" s="164">
        <f>H394/B406</f>
        <v>29.91440769230769</v>
      </c>
      <c r="E406" s="219">
        <f t="shared" si="0"/>
        <v>41.27275384615385</v>
      </c>
      <c r="F406" s="77"/>
      <c r="G406" s="6"/>
      <c r="H406" s="192"/>
    </row>
    <row r="407" spans="1:8" ht="15.75">
      <c r="A407" s="211"/>
      <c r="B407" s="218">
        <v>20000</v>
      </c>
      <c r="C407" s="164">
        <f>H400</f>
        <v>11.358346153846156</v>
      </c>
      <c r="D407" s="164">
        <f>H394/B407</f>
        <v>22.435805769230768</v>
      </c>
      <c r="E407" s="219">
        <f t="shared" si="0"/>
        <v>33.794151923076925</v>
      </c>
      <c r="F407" s="77"/>
      <c r="G407" s="6"/>
      <c r="H407" s="192"/>
    </row>
    <row r="408" spans="1:8" ht="15.75">
      <c r="A408" s="211"/>
      <c r="B408" s="218">
        <v>25000</v>
      </c>
      <c r="C408" s="164">
        <f>H400</f>
        <v>11.358346153846156</v>
      </c>
      <c r="D408" s="164">
        <f>H394/B408</f>
        <v>17.948644615384616</v>
      </c>
      <c r="E408" s="219">
        <f t="shared" si="0"/>
        <v>29.306990769230772</v>
      </c>
      <c r="F408" s="77"/>
      <c r="G408" s="6"/>
      <c r="H408" s="192"/>
    </row>
    <row r="409" spans="1:8" ht="15.75">
      <c r="A409" s="211"/>
      <c r="B409" s="218">
        <v>30000</v>
      </c>
      <c r="C409" s="164">
        <f>H400</f>
        <v>11.358346153846156</v>
      </c>
      <c r="D409" s="164">
        <f>H394/B409</f>
        <v>14.957203846153845</v>
      </c>
      <c r="E409" s="219">
        <f t="shared" si="0"/>
        <v>26.31555</v>
      </c>
      <c r="F409" s="77"/>
      <c r="G409" s="6"/>
      <c r="H409" s="192"/>
    </row>
    <row r="410" spans="1:8" ht="15.75">
      <c r="A410" s="211"/>
      <c r="B410" s="218">
        <v>35000</v>
      </c>
      <c r="C410" s="164">
        <f>H400</f>
        <v>11.358346153846156</v>
      </c>
      <c r="D410" s="164">
        <f>H394/B410</f>
        <v>12.820460439560438</v>
      </c>
      <c r="E410" s="219">
        <f t="shared" si="0"/>
        <v>24.178806593406595</v>
      </c>
      <c r="F410" s="77"/>
      <c r="G410" s="6"/>
      <c r="H410" s="192"/>
    </row>
    <row r="411" spans="1:8" ht="15.75">
      <c r="A411" s="211"/>
      <c r="B411" s="218">
        <v>40000</v>
      </c>
      <c r="C411" s="164">
        <f>H400</f>
        <v>11.358346153846156</v>
      </c>
      <c r="D411" s="164">
        <f>H394/B411</f>
        <v>11.217902884615384</v>
      </c>
      <c r="E411" s="219">
        <f t="shared" si="0"/>
        <v>22.57624903846154</v>
      </c>
      <c r="F411" s="77"/>
      <c r="G411" s="6"/>
      <c r="H411" s="192"/>
    </row>
    <row r="412" spans="1:8" ht="15.75">
      <c r="A412" s="211"/>
      <c r="B412" s="218">
        <v>45000</v>
      </c>
      <c r="C412" s="164">
        <f>H400</f>
        <v>11.358346153846156</v>
      </c>
      <c r="D412" s="164">
        <f>H394/B412</f>
        <v>9.97146923076923</v>
      </c>
      <c r="E412" s="219">
        <f t="shared" si="0"/>
        <v>21.329815384615387</v>
      </c>
      <c r="F412" s="77"/>
      <c r="G412" s="6"/>
      <c r="H412" s="192"/>
    </row>
    <row r="413" spans="1:8" ht="16.5" thickBot="1">
      <c r="A413" s="230"/>
      <c r="B413" s="220">
        <v>50000</v>
      </c>
      <c r="C413" s="221">
        <f>H400</f>
        <v>11.358346153846156</v>
      </c>
      <c r="D413" s="221">
        <f>H394/B413</f>
        <v>8.974322307692308</v>
      </c>
      <c r="E413" s="222">
        <f t="shared" si="0"/>
        <v>20.332668461538464</v>
      </c>
      <c r="F413" s="77"/>
      <c r="G413" s="6"/>
      <c r="H413" s="192"/>
    </row>
    <row r="414" spans="1:8" ht="15.75">
      <c r="A414" s="77"/>
      <c r="B414" s="171"/>
      <c r="C414" s="192"/>
      <c r="D414" s="192"/>
      <c r="E414" s="192"/>
      <c r="F414" s="77"/>
      <c r="G414" s="6"/>
      <c r="H414" s="192"/>
    </row>
    <row r="415" spans="1:8" ht="15.75">
      <c r="A415" s="77"/>
      <c r="B415" s="171"/>
      <c r="C415" s="192"/>
      <c r="D415" s="192"/>
      <c r="E415" s="192"/>
      <c r="F415" s="77"/>
      <c r="G415" s="6"/>
      <c r="H415" s="192"/>
    </row>
    <row r="416" spans="1:8" ht="15.75">
      <c r="A416" s="77"/>
      <c r="B416" s="171"/>
      <c r="C416" s="192"/>
      <c r="D416" s="192"/>
      <c r="E416" s="192"/>
      <c r="F416" s="77"/>
      <c r="G416" s="6"/>
      <c r="H416" s="192"/>
    </row>
    <row r="417" spans="1:8" ht="15.75">
      <c r="A417" s="77"/>
      <c r="B417" s="171"/>
      <c r="C417" s="192"/>
      <c r="D417" s="192"/>
      <c r="E417" s="192"/>
      <c r="F417" s="77"/>
      <c r="G417" s="6"/>
      <c r="H417" s="192"/>
    </row>
    <row r="418" spans="1:8" ht="15.75">
      <c r="A418" s="77"/>
      <c r="B418" s="171"/>
      <c r="C418" s="192"/>
      <c r="D418" s="192"/>
      <c r="E418" s="192"/>
      <c r="F418" s="77"/>
      <c r="G418" s="6"/>
      <c r="H418" s="192"/>
    </row>
    <row r="419" spans="1:8" ht="15.75">
      <c r="A419" s="77"/>
      <c r="B419" s="171"/>
      <c r="C419" s="192"/>
      <c r="D419" s="192"/>
      <c r="E419" s="192"/>
      <c r="F419" s="77"/>
      <c r="G419" s="6"/>
      <c r="H419" s="192"/>
    </row>
    <row r="420" spans="1:8" ht="15.75">
      <c r="A420" s="77"/>
      <c r="B420" s="171"/>
      <c r="C420" s="192"/>
      <c r="D420" s="192"/>
      <c r="E420" s="192"/>
      <c r="F420" s="77"/>
      <c r="G420" s="6"/>
      <c r="H420" s="192"/>
    </row>
    <row r="421" spans="1:8" ht="15.75">
      <c r="A421" s="77"/>
      <c r="B421" s="171"/>
      <c r="C421" s="192"/>
      <c r="D421" s="192"/>
      <c r="E421" s="192"/>
      <c r="F421" s="77"/>
      <c r="G421" s="6"/>
      <c r="H421" s="192"/>
    </row>
    <row r="422" spans="1:8" ht="15.75">
      <c r="A422" s="77"/>
      <c r="B422" s="171"/>
      <c r="C422" s="192"/>
      <c r="D422" s="192"/>
      <c r="E422" s="192"/>
      <c r="F422" s="77"/>
      <c r="G422" s="6"/>
      <c r="H422" s="192"/>
    </row>
    <row r="423" spans="1:8" ht="15.75">
      <c r="A423" s="77"/>
      <c r="B423" s="171"/>
      <c r="C423" s="192"/>
      <c r="D423" s="192"/>
      <c r="E423" s="192"/>
      <c r="F423" s="77"/>
      <c r="G423" s="6"/>
      <c r="H423" s="192"/>
    </row>
    <row r="424" spans="1:8" ht="15.75">
      <c r="A424" s="77"/>
      <c r="B424" s="171"/>
      <c r="C424" s="192"/>
      <c r="D424" s="192"/>
      <c r="E424" s="192"/>
      <c r="F424" s="77"/>
      <c r="G424" s="6"/>
      <c r="H424" s="192"/>
    </row>
    <row r="425" spans="1:8" ht="15.75">
      <c r="A425" s="77"/>
      <c r="B425" s="171"/>
      <c r="C425" s="192"/>
      <c r="D425" s="192"/>
      <c r="E425" s="192"/>
      <c r="F425" s="77"/>
      <c r="G425" s="6"/>
      <c r="H425" s="192"/>
    </row>
    <row r="426" spans="1:8" ht="15.75">
      <c r="A426" s="77"/>
      <c r="B426" s="171"/>
      <c r="C426" s="192"/>
      <c r="D426" s="192"/>
      <c r="E426" s="192"/>
      <c r="F426" s="77"/>
      <c r="G426" s="6"/>
      <c r="H426" s="192"/>
    </row>
    <row r="427" spans="1:8" ht="15.75">
      <c r="A427" s="77"/>
      <c r="B427" s="171"/>
      <c r="C427" s="192"/>
      <c r="D427" s="192"/>
      <c r="E427" s="192"/>
      <c r="F427" s="77"/>
      <c r="G427" s="6"/>
      <c r="H427" s="192"/>
    </row>
    <row r="428" spans="1:8" ht="15.75">
      <c r="A428" s="77"/>
      <c r="B428" s="171"/>
      <c r="C428" s="192"/>
      <c r="D428" s="192"/>
      <c r="E428" s="192"/>
      <c r="F428" s="77"/>
      <c r="G428" s="6"/>
      <c r="H428" s="192"/>
    </row>
    <row r="429" spans="1:8" ht="15.75">
      <c r="A429" s="77"/>
      <c r="B429" s="171"/>
      <c r="C429" s="192"/>
      <c r="D429" s="192"/>
      <c r="E429" s="192"/>
      <c r="F429" s="77"/>
      <c r="G429" s="6"/>
      <c r="H429" s="192"/>
    </row>
    <row r="430" spans="1:8" ht="15.75">
      <c r="A430" s="77"/>
      <c r="B430" s="171"/>
      <c r="C430" s="192"/>
      <c r="D430" s="192"/>
      <c r="E430" s="192"/>
      <c r="F430" s="77"/>
      <c r="G430" s="6"/>
      <c r="H430" s="192"/>
    </row>
    <row r="431" spans="1:8" ht="15.75">
      <c r="A431" s="77"/>
      <c r="B431" s="171"/>
      <c r="C431" s="192"/>
      <c r="D431" s="192"/>
      <c r="E431" s="192"/>
      <c r="F431" s="77"/>
      <c r="G431" s="6"/>
      <c r="H431" s="192"/>
    </row>
    <row r="432" spans="1:8" ht="15.75">
      <c r="A432" s="77"/>
      <c r="B432" s="171"/>
      <c r="C432" s="192"/>
      <c r="D432" s="192"/>
      <c r="E432" s="192"/>
      <c r="F432" s="77"/>
      <c r="G432" s="6"/>
      <c r="H432" s="192"/>
    </row>
    <row r="433" spans="1:8" ht="15.75">
      <c r="A433" s="77"/>
      <c r="B433" s="171"/>
      <c r="C433" s="192"/>
      <c r="D433" s="192"/>
      <c r="E433" s="192"/>
      <c r="F433" s="77"/>
      <c r="G433" s="6"/>
      <c r="H433" s="192"/>
    </row>
    <row r="434" spans="1:8" ht="15.75">
      <c r="A434" s="77"/>
      <c r="B434" s="171"/>
      <c r="C434" s="192"/>
      <c r="D434" s="192"/>
      <c r="E434" s="192"/>
      <c r="F434" s="77"/>
      <c r="G434" s="6"/>
      <c r="H434" s="192"/>
    </row>
    <row r="435" spans="1:8" ht="15.75">
      <c r="A435" s="77"/>
      <c r="B435" s="171"/>
      <c r="C435" s="192"/>
      <c r="D435" s="192"/>
      <c r="E435" s="192"/>
      <c r="F435" s="77"/>
      <c r="G435" s="6"/>
      <c r="H435" s="192"/>
    </row>
    <row r="436" spans="1:8" ht="15.75">
      <c r="A436" s="77"/>
      <c r="B436" s="171"/>
      <c r="C436" s="192"/>
      <c r="D436" s="192"/>
      <c r="E436" s="192"/>
      <c r="F436" s="77"/>
      <c r="G436" s="6"/>
      <c r="H436" s="192"/>
    </row>
    <row r="437" spans="1:8" ht="15.75">
      <c r="A437" s="77"/>
      <c r="B437" s="171"/>
      <c r="C437" s="192"/>
      <c r="D437" s="192"/>
      <c r="E437" s="192"/>
      <c r="F437" s="77"/>
      <c r="G437" s="6"/>
      <c r="H437" s="192"/>
    </row>
    <row r="438" spans="1:8" ht="15.75">
      <c r="A438" s="77"/>
      <c r="B438" s="184"/>
      <c r="C438" s="6"/>
      <c r="D438" s="6"/>
      <c r="E438" s="6"/>
      <c r="F438" s="77"/>
      <c r="G438" s="6"/>
      <c r="H438" s="192"/>
    </row>
    <row r="439" spans="1:8" ht="15.75">
      <c r="A439" s="77"/>
      <c r="B439" s="184"/>
      <c r="C439" s="6"/>
      <c r="D439" s="6"/>
      <c r="E439" s="6"/>
      <c r="F439" s="6"/>
      <c r="G439" s="6"/>
      <c r="H439" s="6"/>
    </row>
    <row r="440" spans="1:8" ht="15.75">
      <c r="A440" s="52" t="s">
        <v>180</v>
      </c>
      <c r="B440" s="95" t="s">
        <v>347</v>
      </c>
      <c r="C440" s="2"/>
      <c r="D440" s="2"/>
      <c r="E440" s="2"/>
      <c r="F440" s="2"/>
      <c r="G440" s="2"/>
      <c r="H440" s="3"/>
    </row>
    <row r="441" spans="1:8" ht="16.5" thickBot="1">
      <c r="A441" s="53"/>
      <c r="B441" s="95" t="s">
        <v>348</v>
      </c>
      <c r="C441" s="2"/>
      <c r="D441" s="2"/>
      <c r="E441" s="2"/>
      <c r="F441" s="2"/>
      <c r="G441" s="2"/>
      <c r="H441" s="5"/>
    </row>
    <row r="442" spans="1:8" ht="16.5" thickBot="1">
      <c r="A442" s="53"/>
      <c r="B442" s="95" t="s">
        <v>401</v>
      </c>
      <c r="C442" s="2"/>
      <c r="D442" s="2"/>
      <c r="E442" s="2"/>
      <c r="F442" s="195" t="s">
        <v>377</v>
      </c>
      <c r="G442" s="2"/>
      <c r="H442" s="210">
        <f>H398*(1+H216/100)</f>
        <v>32.8944375</v>
      </c>
    </row>
    <row r="443" spans="1:8" ht="16.5" thickBot="1">
      <c r="A443" s="53"/>
      <c r="B443" s="95" t="s">
        <v>349</v>
      </c>
      <c r="C443" s="2"/>
      <c r="D443" s="2"/>
      <c r="E443" s="2"/>
      <c r="F443" s="2"/>
      <c r="G443" s="2"/>
      <c r="H443" s="7"/>
    </row>
    <row r="444" spans="1:8" ht="16.5" thickBot="1">
      <c r="A444" s="53"/>
      <c r="B444" s="95" t="s">
        <v>350</v>
      </c>
      <c r="C444" s="2"/>
      <c r="D444" s="2"/>
      <c r="E444" s="2"/>
      <c r="F444" s="195" t="s">
        <v>377</v>
      </c>
      <c r="G444" s="2"/>
      <c r="H444" s="165">
        <f>H442*H171</f>
        <v>986833.1250000001</v>
      </c>
    </row>
    <row r="445" spans="1:8" ht="16.5" thickBot="1">
      <c r="A445" s="53"/>
      <c r="B445" s="95" t="s">
        <v>351</v>
      </c>
      <c r="C445" s="2"/>
      <c r="D445" s="2"/>
      <c r="E445" s="2"/>
      <c r="F445" s="2"/>
      <c r="G445" s="2"/>
      <c r="H445" s="7"/>
    </row>
    <row r="446" spans="1:8" ht="16.5" thickBot="1">
      <c r="A446" s="54"/>
      <c r="B446" s="95" t="s">
        <v>402</v>
      </c>
      <c r="C446" s="2"/>
      <c r="D446" s="2"/>
      <c r="E446" s="2"/>
      <c r="F446" s="195" t="s">
        <v>377</v>
      </c>
      <c r="G446" s="2"/>
      <c r="H446" s="165">
        <f>(H442-H398)*H171</f>
        <v>197366.625</v>
      </c>
    </row>
    <row r="448" spans="1:2" ht="15">
      <c r="A448" s="110" t="s">
        <v>185</v>
      </c>
      <c r="B448" s="223" t="s">
        <v>408</v>
      </c>
    </row>
    <row r="449" ht="15.75" thickBot="1"/>
    <row r="450" spans="2:6" ht="16.5" thickBot="1">
      <c r="B450" s="212" t="s">
        <v>403</v>
      </c>
      <c r="C450" s="213" t="s">
        <v>400</v>
      </c>
      <c r="D450" s="213" t="s">
        <v>409</v>
      </c>
      <c r="E450" s="213" t="s">
        <v>410</v>
      </c>
      <c r="F450" s="214" t="s">
        <v>411</v>
      </c>
    </row>
    <row r="451" spans="2:6" ht="15">
      <c r="B451" s="224">
        <v>0</v>
      </c>
      <c r="C451" s="225">
        <f>H394</f>
        <v>448716.1153846154</v>
      </c>
      <c r="D451" s="225">
        <v>0</v>
      </c>
      <c r="E451" s="225">
        <f>C451+D451</f>
        <v>448716.1153846154</v>
      </c>
      <c r="F451" s="226">
        <v>0</v>
      </c>
    </row>
    <row r="452" spans="2:6" ht="15.75" thickBot="1">
      <c r="B452" s="227">
        <f>H171</f>
        <v>30000</v>
      </c>
      <c r="C452" s="228">
        <f>H394</f>
        <v>448716.1153846154</v>
      </c>
      <c r="D452" s="228">
        <f>H384</f>
        <v>340750.3846153846</v>
      </c>
      <c r="E452" s="228">
        <f>C452+D452</f>
        <v>789466.5</v>
      </c>
      <c r="F452" s="229">
        <f>H444</f>
        <v>986833.1250000001</v>
      </c>
    </row>
    <row r="471" spans="1:8" ht="16.5" thickBot="1">
      <c r="A471" s="52" t="s">
        <v>190</v>
      </c>
      <c r="B471" s="95" t="s">
        <v>412</v>
      </c>
      <c r="C471" s="2"/>
      <c r="D471" s="2"/>
      <c r="E471" s="2"/>
      <c r="F471" s="2"/>
      <c r="G471" s="2"/>
      <c r="H471" s="5"/>
    </row>
    <row r="472" spans="1:8" ht="16.5" thickBot="1">
      <c r="A472" s="86"/>
      <c r="B472" s="95" t="s">
        <v>413</v>
      </c>
      <c r="C472" s="2"/>
      <c r="D472" s="2"/>
      <c r="E472" s="2"/>
      <c r="F472" s="195" t="s">
        <v>376</v>
      </c>
      <c r="G472" s="2"/>
      <c r="H472" s="99">
        <f>H394/(H442-H400)</f>
        <v>20835.541053959732</v>
      </c>
    </row>
    <row r="474" ht="15.75">
      <c r="D474" s="109" t="s">
        <v>414</v>
      </c>
    </row>
  </sheetData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"ПЫРХ и дочь"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2000-10-24T09:23:14Z</cp:lastPrinted>
  <dcterms:created xsi:type="dcterms:W3CDTF">2000-03-08T09:09:06Z</dcterms:created>
  <dcterms:modified xsi:type="dcterms:W3CDTF">2000-10-24T09:23:19Z</dcterms:modified>
  <cp:category/>
  <cp:version/>
  <cp:contentType/>
  <cp:contentStatus/>
</cp:coreProperties>
</file>