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<sst xmlns="http://schemas.openxmlformats.org/spreadsheetml/2006/main" count="137" uniqueCount="82">
  <si>
    <t>АТСК</t>
  </si>
  <si>
    <t>АТСКЭ</t>
  </si>
  <si>
    <t>Монтированная емкость</t>
  </si>
  <si>
    <t>Количество служебных абонентов</t>
  </si>
  <si>
    <t>Количество справок о номерах телефонов (в сутки)</t>
  </si>
  <si>
    <t>Количество абонетов, пользующихся дополнительными услугами</t>
  </si>
  <si>
    <t>уведомление о поступлении вызова</t>
  </si>
  <si>
    <t>запрет входящей связи</t>
  </si>
  <si>
    <t>повторный вызов абонента без набора времени</t>
  </si>
  <si>
    <t>конференц-связь</t>
  </si>
  <si>
    <t>Должность работника</t>
  </si>
  <si>
    <t>Оклад (месячная тарифная ставка), руб.</t>
  </si>
  <si>
    <t>Электромеханик</t>
  </si>
  <si>
    <t>Старший электромеханик</t>
  </si>
  <si>
    <t>Инженер</t>
  </si>
  <si>
    <t>Телефонистка</t>
  </si>
  <si>
    <t>Расчет фонда заработной платы для работников АТСК</t>
  </si>
  <si>
    <t>Оклад</t>
  </si>
  <si>
    <t>Премии</t>
  </si>
  <si>
    <t>Кол-во</t>
  </si>
  <si>
    <t>Элмех</t>
  </si>
  <si>
    <t>Расчет фонда заработной платы для работников АТСКЭ</t>
  </si>
  <si>
    <t>Модель</t>
  </si>
  <si>
    <t>Емкость</t>
  </si>
  <si>
    <t>Площадь</t>
  </si>
  <si>
    <t>ВСЕГО</t>
  </si>
  <si>
    <t>на 1 ном</t>
  </si>
  <si>
    <t>На 100 м</t>
  </si>
  <si>
    <t>на 10 ном</t>
  </si>
  <si>
    <t>Материалы на АТС</t>
  </si>
  <si>
    <t>Материалы на уборку и ремонт</t>
  </si>
  <si>
    <t>Электроэнергия</t>
  </si>
  <si>
    <t>Амортизация</t>
  </si>
  <si>
    <t>Кабели</t>
  </si>
  <si>
    <t>Общий расчет</t>
  </si>
  <si>
    <t>ФОТ</t>
  </si>
  <si>
    <t>СС</t>
  </si>
  <si>
    <t>М</t>
  </si>
  <si>
    <t>ЭЭ</t>
  </si>
  <si>
    <t>А</t>
  </si>
  <si>
    <t>ПРОЧ</t>
  </si>
  <si>
    <t>СУММА</t>
  </si>
  <si>
    <t>Монтер</t>
  </si>
  <si>
    <t>Элмехи</t>
  </si>
  <si>
    <t>Стэлмехи</t>
  </si>
  <si>
    <t>Инженеры</t>
  </si>
  <si>
    <t>Тлф-ки</t>
  </si>
  <si>
    <t>Списочный</t>
  </si>
  <si>
    <t>Монтеры</t>
  </si>
  <si>
    <t>Праздн</t>
  </si>
  <si>
    <t>Ночные</t>
  </si>
  <si>
    <t>Сурусл</t>
  </si>
  <si>
    <t>Выслуга</t>
  </si>
  <si>
    <t>Райкоэф</t>
  </si>
  <si>
    <t>Средн.зар</t>
  </si>
  <si>
    <t>Код-во</t>
  </si>
  <si>
    <t>Фонд</t>
  </si>
  <si>
    <t>Стэлмех</t>
  </si>
  <si>
    <t>Телефонка</t>
  </si>
  <si>
    <t>Соцотчисления</t>
  </si>
  <si>
    <t>Сумма</t>
  </si>
  <si>
    <t>Общая площадь помещений:</t>
  </si>
  <si>
    <t>Nатс</t>
  </si>
  <si>
    <t>Kатс</t>
  </si>
  <si>
    <t>Kдо</t>
  </si>
  <si>
    <t>Kзд</t>
  </si>
  <si>
    <t>Kкаб</t>
  </si>
  <si>
    <t>Kап</t>
  </si>
  <si>
    <t>Kэпу</t>
  </si>
  <si>
    <t>Куд</t>
  </si>
  <si>
    <t>Kсум</t>
  </si>
  <si>
    <t>нет</t>
  </si>
  <si>
    <t>Объект</t>
  </si>
  <si>
    <t>Стоимость</t>
  </si>
  <si>
    <t>Норма</t>
  </si>
  <si>
    <t>Отчисления</t>
  </si>
  <si>
    <t>Оборудование</t>
  </si>
  <si>
    <t>Эл.пит</t>
  </si>
  <si>
    <t>Здание</t>
  </si>
  <si>
    <t>Прочие</t>
  </si>
  <si>
    <t>-</t>
  </si>
  <si>
    <t>вкл.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</si>
</sst>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0" borderId="0" xfId="0" applyFill="1" applyAlignment="1">
      <alignment horizontal="center"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1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1" fillId="17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58">
      <selection activeCell="B68" sqref="B68:H68"/>
    </sheetView>
  </sheetViews>
  <sheetFormatPr defaultColWidth="9.00390625" defaultRowHeight="12.75"/>
  <sheetData>
    <row r="1" spans="1:7" ht="12.75">
      <c r="A1" s="1" t="s">
        <v>2</v>
      </c>
      <c r="B1" s="1"/>
      <c r="C1" s="1"/>
      <c r="D1" s="1"/>
      <c r="E1" s="1"/>
      <c r="F1" s="1"/>
      <c r="G1" s="1"/>
    </row>
    <row r="2" spans="1:8" ht="12.75">
      <c r="A2" s="2" t="s">
        <v>0</v>
      </c>
      <c r="B2" s="2"/>
      <c r="C2" s="2"/>
      <c r="D2" s="2"/>
      <c r="E2" s="2"/>
      <c r="F2" s="2"/>
      <c r="G2" s="2"/>
      <c r="H2">
        <v>1800</v>
      </c>
    </row>
    <row r="3" spans="1:8" ht="12.75">
      <c r="A3" s="2" t="s">
        <v>1</v>
      </c>
      <c r="B3" s="2"/>
      <c r="C3" s="2"/>
      <c r="D3" s="2"/>
      <c r="E3" s="2"/>
      <c r="F3" s="2"/>
      <c r="G3" s="2"/>
      <c r="H3">
        <v>2048</v>
      </c>
    </row>
    <row r="4" spans="1:8" ht="12.75">
      <c r="A4" s="3" t="s">
        <v>3</v>
      </c>
      <c r="B4" s="3"/>
      <c r="C4" s="3"/>
      <c r="D4" s="3"/>
      <c r="E4" s="3"/>
      <c r="F4" s="3"/>
      <c r="G4" s="3"/>
      <c r="H4">
        <v>500</v>
      </c>
    </row>
    <row r="5" spans="1:8" ht="12.75">
      <c r="A5" s="4" t="s">
        <v>4</v>
      </c>
      <c r="B5" s="4"/>
      <c r="C5" s="4"/>
      <c r="D5" s="4"/>
      <c r="E5" s="4"/>
      <c r="F5" s="4"/>
      <c r="G5" s="4"/>
      <c r="H5">
        <v>450</v>
      </c>
    </row>
    <row r="6" spans="1:7" ht="12.75">
      <c r="A6" s="5" t="s">
        <v>5</v>
      </c>
      <c r="B6" s="5"/>
      <c r="C6" s="5"/>
      <c r="D6" s="5"/>
      <c r="E6" s="5"/>
      <c r="F6" s="5"/>
      <c r="G6" s="5"/>
    </row>
    <row r="7" spans="1:8" ht="12.75">
      <c r="A7" s="6" t="s">
        <v>6</v>
      </c>
      <c r="B7" s="6"/>
      <c r="C7" s="6"/>
      <c r="D7" s="6"/>
      <c r="E7" s="6"/>
      <c r="F7" s="6"/>
      <c r="G7" s="6"/>
      <c r="H7">
        <v>280</v>
      </c>
    </row>
    <row r="8" spans="1:8" ht="12.75">
      <c r="A8" s="6" t="s">
        <v>7</v>
      </c>
      <c r="B8" s="6"/>
      <c r="C8" s="6"/>
      <c r="D8" s="6"/>
      <c r="E8" s="6"/>
      <c r="F8" s="6"/>
      <c r="G8" s="6"/>
      <c r="H8">
        <v>80</v>
      </c>
    </row>
    <row r="9" spans="1:8" ht="12.75">
      <c r="A9" s="6" t="s">
        <v>8</v>
      </c>
      <c r="B9" s="6"/>
      <c r="C9" s="6"/>
      <c r="D9" s="6"/>
      <c r="E9" s="6"/>
      <c r="F9" s="6"/>
      <c r="G9" s="6"/>
      <c r="H9">
        <v>290</v>
      </c>
    </row>
    <row r="10" spans="1:8" ht="12.75">
      <c r="A10" s="6" t="s">
        <v>9</v>
      </c>
      <c r="B10" s="6"/>
      <c r="C10" s="6"/>
      <c r="D10" s="6"/>
      <c r="E10" s="6"/>
      <c r="F10" s="6"/>
      <c r="G10" s="6"/>
      <c r="H10">
        <v>48</v>
      </c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17" t="s">
        <v>22</v>
      </c>
      <c r="B12" s="17" t="s">
        <v>43</v>
      </c>
      <c r="C12" s="17" t="s">
        <v>44</v>
      </c>
      <c r="D12" s="17" t="s">
        <v>45</v>
      </c>
      <c r="E12" s="17" t="s">
        <v>48</v>
      </c>
      <c r="F12" s="17" t="s">
        <v>46</v>
      </c>
      <c r="G12" s="17" t="s">
        <v>47</v>
      </c>
    </row>
    <row r="13" spans="1:7" ht="12.75">
      <c r="A13" s="9" t="s">
        <v>0</v>
      </c>
      <c r="B13" s="8">
        <v>34</v>
      </c>
      <c r="C13" s="8">
        <v>2</v>
      </c>
      <c r="D13" s="8" t="s">
        <v>80</v>
      </c>
      <c r="E13" s="8">
        <v>14</v>
      </c>
      <c r="F13" s="8">
        <v>2</v>
      </c>
      <c r="G13" s="8">
        <v>52</v>
      </c>
    </row>
    <row r="14" spans="1:7" ht="12.75">
      <c r="A14" s="9" t="s">
        <v>1</v>
      </c>
      <c r="B14" s="8">
        <v>37</v>
      </c>
      <c r="C14" s="8" t="s">
        <v>80</v>
      </c>
      <c r="D14" s="8">
        <v>2</v>
      </c>
      <c r="E14" s="8">
        <v>16</v>
      </c>
      <c r="F14" s="8">
        <v>2</v>
      </c>
      <c r="G14" s="8">
        <v>57</v>
      </c>
    </row>
    <row r="16" spans="1:8" ht="12.75">
      <c r="A16" s="7" t="s">
        <v>10</v>
      </c>
      <c r="B16" s="7"/>
      <c r="C16" s="7"/>
      <c r="D16" s="7" t="s">
        <v>11</v>
      </c>
      <c r="E16" s="7"/>
      <c r="F16" s="7"/>
      <c r="G16" s="7"/>
      <c r="H16" s="7"/>
    </row>
    <row r="17" spans="1:8" ht="12.75">
      <c r="A17" s="8"/>
      <c r="B17" s="8"/>
      <c r="C17" s="8"/>
      <c r="D17" s="8" t="s">
        <v>0</v>
      </c>
      <c r="E17" s="8" t="s">
        <v>19</v>
      </c>
      <c r="F17" s="8"/>
      <c r="G17" s="8" t="s">
        <v>1</v>
      </c>
      <c r="H17" s="8" t="s">
        <v>19</v>
      </c>
    </row>
    <row r="18" spans="1:8" ht="12.75">
      <c r="A18" t="s">
        <v>12</v>
      </c>
      <c r="D18" s="16">
        <v>1866</v>
      </c>
      <c r="E18">
        <f>B13</f>
        <v>34</v>
      </c>
      <c r="G18">
        <f>D18*1.15</f>
        <v>2145.8999999999996</v>
      </c>
      <c r="H18">
        <f>B14</f>
        <v>37</v>
      </c>
    </row>
    <row r="19" spans="1:8" ht="12.75">
      <c r="A19" t="s">
        <v>13</v>
      </c>
      <c r="D19">
        <v>2384</v>
      </c>
      <c r="E19">
        <f>C13</f>
        <v>2</v>
      </c>
      <c r="G19" s="22"/>
      <c r="H19" s="22"/>
    </row>
    <row r="20" spans="1:8" ht="12.75">
      <c r="A20" t="s">
        <v>42</v>
      </c>
      <c r="D20">
        <f>8*22*7.14</f>
        <v>1256.6399999999999</v>
      </c>
      <c r="E20">
        <f>E13</f>
        <v>14</v>
      </c>
      <c r="G20">
        <f>D20*1.15</f>
        <v>1445.1359999999997</v>
      </c>
      <c r="H20">
        <f>E14</f>
        <v>16</v>
      </c>
    </row>
    <row r="21" spans="1:8" ht="12.75">
      <c r="A21" t="s">
        <v>14</v>
      </c>
      <c r="D21" s="22"/>
      <c r="E21" s="22"/>
      <c r="G21">
        <v>2772</v>
      </c>
      <c r="H21">
        <f>D14</f>
        <v>2</v>
      </c>
    </row>
    <row r="22" spans="1:8" ht="12.75">
      <c r="A22" t="s">
        <v>15</v>
      </c>
      <c r="D22">
        <f>8*22*5.97</f>
        <v>1050.72</v>
      </c>
      <c r="E22">
        <f>F13</f>
        <v>2</v>
      </c>
      <c r="G22">
        <f>D22*1.15</f>
        <v>1208.328</v>
      </c>
      <c r="H22">
        <f>F14</f>
        <v>2</v>
      </c>
    </row>
    <row r="25" spans="1:13" ht="12.75">
      <c r="A25" s="7" t="s">
        <v>16</v>
      </c>
      <c r="B25" s="7"/>
      <c r="C25" s="7"/>
      <c r="D25" s="7"/>
      <c r="E25" s="7"/>
      <c r="F25" s="7"/>
      <c r="G25" s="16"/>
      <c r="H25" s="7" t="s">
        <v>21</v>
      </c>
      <c r="I25" s="7"/>
      <c r="J25" s="7"/>
      <c r="K25" s="7"/>
      <c r="L25" s="7"/>
      <c r="M25" s="7"/>
    </row>
    <row r="26" spans="1:13" ht="12.75">
      <c r="A26" s="9"/>
      <c r="B26" s="10" t="s">
        <v>20</v>
      </c>
      <c r="C26" s="10" t="s">
        <v>57</v>
      </c>
      <c r="D26" s="10" t="s">
        <v>42</v>
      </c>
      <c r="E26" s="10" t="s">
        <v>58</v>
      </c>
      <c r="F26" s="10"/>
      <c r="G26" s="20"/>
      <c r="H26" s="9"/>
      <c r="I26" s="10" t="s">
        <v>20</v>
      </c>
      <c r="J26" s="10" t="s">
        <v>14</v>
      </c>
      <c r="K26" s="10" t="s">
        <v>42</v>
      </c>
      <c r="L26" s="10" t="s">
        <v>58</v>
      </c>
      <c r="M26" s="10"/>
    </row>
    <row r="27" spans="1:13" ht="12.75">
      <c r="A27" s="11" t="s">
        <v>17</v>
      </c>
      <c r="B27" s="12">
        <f>D18</f>
        <v>1866</v>
      </c>
      <c r="C27" s="18">
        <f>D19</f>
        <v>2384</v>
      </c>
      <c r="D27" s="2">
        <f>D20</f>
        <v>1256.6399999999999</v>
      </c>
      <c r="E27" s="19">
        <f>D22</f>
        <v>1050.72</v>
      </c>
      <c r="F27" s="16"/>
      <c r="G27" s="16"/>
      <c r="H27" s="11" t="s">
        <v>17</v>
      </c>
      <c r="I27" s="12">
        <f>G18</f>
        <v>2145.8999999999996</v>
      </c>
      <c r="J27" s="18">
        <f>G21</f>
        <v>2772</v>
      </c>
      <c r="K27" s="2">
        <f>G20</f>
        <v>1445.1359999999997</v>
      </c>
      <c r="L27" s="19">
        <f>G22</f>
        <v>1208.328</v>
      </c>
      <c r="M27" s="16"/>
    </row>
    <row r="28" spans="1:13" ht="12.75">
      <c r="A28" s="11" t="s">
        <v>49</v>
      </c>
      <c r="B28" s="12">
        <f>0.027*B27</f>
        <v>50.382</v>
      </c>
      <c r="C28" s="18">
        <f>0.027*C27</f>
        <v>64.368</v>
      </c>
      <c r="D28" s="22"/>
      <c r="E28" s="22"/>
      <c r="F28" s="16"/>
      <c r="G28" s="16"/>
      <c r="H28" s="11" t="s">
        <v>49</v>
      </c>
      <c r="I28" s="12">
        <f>0.027*I27</f>
        <v>57.93929999999999</v>
      </c>
      <c r="J28" s="18">
        <f>0.027*J27</f>
        <v>74.844</v>
      </c>
      <c r="K28" s="22"/>
      <c r="L28" s="22"/>
      <c r="M28" s="16"/>
    </row>
    <row r="29" spans="1:13" ht="12.75">
      <c r="A29" s="11" t="s">
        <v>50</v>
      </c>
      <c r="B29" s="12">
        <f>0.1335*B27</f>
        <v>249.11100000000002</v>
      </c>
      <c r="C29" s="18">
        <f>0.1335*C27</f>
        <v>318.264</v>
      </c>
      <c r="D29" s="22"/>
      <c r="E29" s="22"/>
      <c r="F29" s="16"/>
      <c r="G29" s="16"/>
      <c r="H29" s="11" t="s">
        <v>50</v>
      </c>
      <c r="I29" s="12">
        <f>0.1335*I27</f>
        <v>286.47765</v>
      </c>
      <c r="J29" s="18">
        <f>0.1335*J27</f>
        <v>370.062</v>
      </c>
      <c r="K29" s="22"/>
      <c r="L29" s="22"/>
      <c r="M29" s="16"/>
    </row>
    <row r="30" spans="1:13" ht="12.75">
      <c r="A30" s="11" t="s">
        <v>18</v>
      </c>
      <c r="B30" s="12">
        <f>0.15*(B27+B28+B29)</f>
        <v>324.82394999999997</v>
      </c>
      <c r="C30" s="18">
        <f>0.15*(C27+C28+C29)</f>
        <v>414.9948</v>
      </c>
      <c r="D30" s="2">
        <f>0.15*(D27+D28+D29)</f>
        <v>188.49599999999998</v>
      </c>
      <c r="E30" s="19">
        <f>0.15*(E27+E28+E29)</f>
        <v>157.608</v>
      </c>
      <c r="F30" s="16"/>
      <c r="G30" s="16"/>
      <c r="H30" s="11" t="s">
        <v>18</v>
      </c>
      <c r="I30" s="12">
        <f>0.15*(I27+I28+I29)</f>
        <v>373.5475424999999</v>
      </c>
      <c r="J30" s="18">
        <f>0.15*(J27+J28+J29)</f>
        <v>482.53589999999997</v>
      </c>
      <c r="K30" s="2">
        <f>0.15*(K27+K28+K29)</f>
        <v>216.77039999999997</v>
      </c>
      <c r="L30" s="19">
        <f>0.15*(L27+L28+L29)</f>
        <v>181.2492</v>
      </c>
      <c r="M30" s="16"/>
    </row>
    <row r="31" spans="1:13" ht="12.75">
      <c r="A31" s="11" t="s">
        <v>51</v>
      </c>
      <c r="B31" s="12">
        <f>0.2*B27</f>
        <v>373.20000000000005</v>
      </c>
      <c r="C31" s="18">
        <f>0.2*C27</f>
        <v>476.8</v>
      </c>
      <c r="D31" s="2">
        <f>0.2*D27</f>
        <v>251.32799999999997</v>
      </c>
      <c r="E31" s="19">
        <f>0.2*E27</f>
        <v>210.144</v>
      </c>
      <c r="F31" s="16"/>
      <c r="G31" s="16"/>
      <c r="H31" s="11" t="s">
        <v>51</v>
      </c>
      <c r="I31" s="12">
        <f>0.2*I27</f>
        <v>429.17999999999995</v>
      </c>
      <c r="J31" s="18">
        <f>0.2*J27</f>
        <v>554.4</v>
      </c>
      <c r="K31" s="2">
        <f>0.2*K27</f>
        <v>289.02719999999994</v>
      </c>
      <c r="L31" s="19">
        <f>0.2*L27</f>
        <v>241.6656</v>
      </c>
      <c r="M31" s="16"/>
    </row>
    <row r="32" spans="1:13" ht="12.75">
      <c r="A32" s="11" t="s">
        <v>52</v>
      </c>
      <c r="B32" s="12">
        <f>0.1*(B27+B28+B29+B30+B31)</f>
        <v>286.351695</v>
      </c>
      <c r="C32" s="18">
        <f>0.1*(C27+C28+C29+C30+C31)</f>
        <v>365.84268000000003</v>
      </c>
      <c r="D32" s="2">
        <f>0.1*(D27+D28+D29+D30+D31)</f>
        <v>169.6464</v>
      </c>
      <c r="E32" s="19">
        <f>0.1*(E27+E28+E29+E30+E31)</f>
        <v>141.84720000000002</v>
      </c>
      <c r="F32" s="16"/>
      <c r="G32" s="16"/>
      <c r="H32" s="11" t="s">
        <v>52</v>
      </c>
      <c r="I32" s="12">
        <f>0.1*(I27+I28+I29+I30+I31)</f>
        <v>329.30444924999995</v>
      </c>
      <c r="J32" s="18">
        <f>0.1*(J27+J28+J29+J30+J31)</f>
        <v>425.38419</v>
      </c>
      <c r="K32" s="2">
        <f>0.1*(K27+K28+K29+K30+K31)</f>
        <v>195.09335999999996</v>
      </c>
      <c r="L32" s="19">
        <f>0.1*(L27+L28+L29+L30+L31)</f>
        <v>163.12428</v>
      </c>
      <c r="M32" s="16"/>
    </row>
    <row r="33" spans="1:13" ht="12.75">
      <c r="A33" s="11" t="s">
        <v>53</v>
      </c>
      <c r="B33" s="12">
        <f>0.3*(B27+B28+B29+B30+B31)</f>
        <v>859.0550850000001</v>
      </c>
      <c r="C33" s="18">
        <f>0.3*(C27+C28+C29+C30+C31)</f>
        <v>1097.52804</v>
      </c>
      <c r="D33" s="2">
        <f>0.3*(D27+D28+D29+D30+D31)</f>
        <v>508.93919999999997</v>
      </c>
      <c r="E33" s="19">
        <f>0.3*(E27+E28+E29+E30+E31)</f>
        <v>425.54159999999996</v>
      </c>
      <c r="F33" s="16"/>
      <c r="G33" s="16"/>
      <c r="H33" s="11" t="s">
        <v>53</v>
      </c>
      <c r="I33" s="12">
        <f>0.3*(I27+I28+I29+I30+I31)</f>
        <v>987.9133477499997</v>
      </c>
      <c r="J33" s="18">
        <f>0.3*(J27+J28+J29+J30+J31)</f>
        <v>1276.1525699999997</v>
      </c>
      <c r="K33" s="2">
        <f>0.3*(K27+K28+K29+K30+K31)</f>
        <v>585.2800799999999</v>
      </c>
      <c r="L33" s="19">
        <f>0.3*(L27+L28+L29+L30+L31)</f>
        <v>489.37284</v>
      </c>
      <c r="M33" s="16"/>
    </row>
    <row r="34" spans="1:13" ht="12.75">
      <c r="A34" s="11" t="s">
        <v>54</v>
      </c>
      <c r="B34" s="12">
        <f>SUM(B27:B33)</f>
        <v>4008.92373</v>
      </c>
      <c r="C34" s="18">
        <f>SUM(C27:C33)</f>
        <v>5121.79752</v>
      </c>
      <c r="D34" s="2">
        <f>SUM(D27:D33)</f>
        <v>2375.0496</v>
      </c>
      <c r="E34" s="19">
        <f>SUM(E27:E33)</f>
        <v>1985.8608</v>
      </c>
      <c r="F34" s="16"/>
      <c r="G34" s="16"/>
      <c r="H34" s="11" t="s">
        <v>54</v>
      </c>
      <c r="I34" s="12">
        <f>SUM(I27:I33)</f>
        <v>4610.262289499999</v>
      </c>
      <c r="J34" s="18">
        <f>SUM(J27:J33)</f>
        <v>5955.3786599999985</v>
      </c>
      <c r="K34" s="2">
        <f>SUM(K27:K33)</f>
        <v>2731.3070399999997</v>
      </c>
      <c r="L34" s="19">
        <f>SUM(L27:L33)</f>
        <v>2283.73992</v>
      </c>
      <c r="M34" s="16"/>
    </row>
    <row r="35" spans="1:13" ht="12.75">
      <c r="A35" s="11" t="s">
        <v>55</v>
      </c>
      <c r="B35" s="12">
        <f>E18</f>
        <v>34</v>
      </c>
      <c r="C35" s="18">
        <f>E19</f>
        <v>2</v>
      </c>
      <c r="D35" s="2">
        <f>E20</f>
        <v>14</v>
      </c>
      <c r="E35" s="19">
        <f>E22</f>
        <v>2</v>
      </c>
      <c r="F35" s="16"/>
      <c r="G35" s="16"/>
      <c r="H35" s="11" t="s">
        <v>55</v>
      </c>
      <c r="I35" s="12">
        <f>H18</f>
        <v>37</v>
      </c>
      <c r="J35" s="18">
        <f>H21</f>
        <v>2</v>
      </c>
      <c r="K35" s="2">
        <f>H20</f>
        <v>16</v>
      </c>
      <c r="L35" s="19">
        <f>H22</f>
        <v>2</v>
      </c>
      <c r="M35" s="16"/>
    </row>
    <row r="36" spans="1:13" ht="12.75">
      <c r="A36" s="11" t="s">
        <v>56</v>
      </c>
      <c r="B36" s="12">
        <f>B34*B35</f>
        <v>136303.40682</v>
      </c>
      <c r="C36" s="18">
        <f>C34*C35</f>
        <v>10243.59504</v>
      </c>
      <c r="D36" s="2">
        <f>D34*D35</f>
        <v>33250.6944</v>
      </c>
      <c r="E36" s="19">
        <f>E34*E35</f>
        <v>3971.7216</v>
      </c>
      <c r="F36" s="16"/>
      <c r="G36" s="16"/>
      <c r="H36" s="11" t="s">
        <v>56</v>
      </c>
      <c r="I36" s="12">
        <f>I34*I35</f>
        <v>170579.70471149994</v>
      </c>
      <c r="J36" s="18">
        <f>J34*J35</f>
        <v>11910.757319999997</v>
      </c>
      <c r="K36" s="2">
        <f>K34*K35</f>
        <v>43700.912639999995</v>
      </c>
      <c r="L36" s="19">
        <f>L34*L35</f>
        <v>4567.47984</v>
      </c>
      <c r="M36" s="16"/>
    </row>
    <row r="37" spans="1:13" ht="12.75">
      <c r="A37" s="21" t="s">
        <v>25</v>
      </c>
      <c r="B37" s="21"/>
      <c r="C37" s="21"/>
      <c r="D37" s="21"/>
      <c r="E37" s="21">
        <f>B36+C36+D36+E36</f>
        <v>183769.41786000002</v>
      </c>
      <c r="F37" s="16"/>
      <c r="G37" s="16"/>
      <c r="H37" s="21" t="s">
        <v>25</v>
      </c>
      <c r="I37" s="21"/>
      <c r="J37" s="21"/>
      <c r="K37" s="21"/>
      <c r="L37" s="21">
        <f>I36+J36+K36+L36</f>
        <v>230758.85451149993</v>
      </c>
      <c r="M37" s="16"/>
    </row>
    <row r="38" spans="1:9" ht="12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7" t="s">
        <v>59</v>
      </c>
      <c r="B39" s="7"/>
      <c r="C39" s="7" t="s">
        <v>60</v>
      </c>
      <c r="D39" s="7"/>
      <c r="E39" s="7" t="s">
        <v>79</v>
      </c>
      <c r="F39" s="16"/>
      <c r="G39" s="16"/>
      <c r="H39" s="16"/>
      <c r="I39" s="16"/>
    </row>
    <row r="40" spans="1:10" ht="12.75">
      <c r="A40" s="13" t="s">
        <v>0</v>
      </c>
      <c r="B40">
        <f>E37</f>
        <v>183769.41786000002</v>
      </c>
      <c r="C40">
        <f>0.385*B40</f>
        <v>70751.22587610001</v>
      </c>
      <c r="E40" s="6">
        <f>B40*0.07</f>
        <v>12863.859250200003</v>
      </c>
      <c r="H40" s="7" t="s">
        <v>61</v>
      </c>
      <c r="I40" s="7"/>
      <c r="J40" s="7"/>
    </row>
    <row r="41" spans="1:10" ht="12.75">
      <c r="A41" s="13" t="s">
        <v>1</v>
      </c>
      <c r="B41">
        <f>L37</f>
        <v>230758.85451149993</v>
      </c>
      <c r="C41">
        <f>0.385*B41</f>
        <v>88842.15898692748</v>
      </c>
      <c r="E41" s="6">
        <f>B41*0.07</f>
        <v>16153.119815804997</v>
      </c>
      <c r="H41" s="23" t="s">
        <v>0</v>
      </c>
      <c r="I41" s="23"/>
      <c r="J41" s="23">
        <v>260</v>
      </c>
    </row>
    <row r="42" spans="8:10" ht="12.75">
      <c r="H42" s="23" t="s">
        <v>1</v>
      </c>
      <c r="I42" s="23"/>
      <c r="J42" s="23">
        <v>135</v>
      </c>
    </row>
    <row r="44" spans="1:6" ht="12.75">
      <c r="A44" t="s">
        <v>29</v>
      </c>
      <c r="F44" t="s">
        <v>30</v>
      </c>
    </row>
    <row r="45" spans="1:9" ht="12.75">
      <c r="A45" s="9" t="s">
        <v>22</v>
      </c>
      <c r="B45" s="9" t="s">
        <v>26</v>
      </c>
      <c r="C45" s="9" t="s">
        <v>23</v>
      </c>
      <c r="D45" s="9" t="s">
        <v>25</v>
      </c>
      <c r="F45" s="9" t="s">
        <v>22</v>
      </c>
      <c r="G45" s="9" t="s">
        <v>27</v>
      </c>
      <c r="H45" s="9" t="s">
        <v>24</v>
      </c>
      <c r="I45" s="9" t="s">
        <v>25</v>
      </c>
    </row>
    <row r="46" spans="1:9" ht="12.75">
      <c r="A46" s="13" t="s">
        <v>0</v>
      </c>
      <c r="B46" s="2">
        <v>15.5</v>
      </c>
      <c r="C46" s="2">
        <f>H2</f>
        <v>1800</v>
      </c>
      <c r="D46" s="2">
        <f>B46*C46</f>
        <v>27900</v>
      </c>
      <c r="E46" s="15">
        <f>D46+I46</f>
        <v>28095</v>
      </c>
      <c r="F46" s="13" t="s">
        <v>0</v>
      </c>
      <c r="G46" s="2">
        <v>75</v>
      </c>
      <c r="H46" s="23">
        <v>260</v>
      </c>
      <c r="I46" s="2">
        <f>(H46/100)*G46</f>
        <v>195</v>
      </c>
    </row>
    <row r="47" spans="1:9" ht="12.75">
      <c r="A47" s="13" t="s">
        <v>1</v>
      </c>
      <c r="B47" s="2">
        <v>20</v>
      </c>
      <c r="C47" s="2">
        <f>H3</f>
        <v>2048</v>
      </c>
      <c r="D47" s="2">
        <f>B47*C47</f>
        <v>40960</v>
      </c>
      <c r="E47" s="15">
        <f>D47+I47</f>
        <v>41061.25</v>
      </c>
      <c r="F47" s="13" t="s">
        <v>1</v>
      </c>
      <c r="G47" s="2">
        <v>75</v>
      </c>
      <c r="H47" s="23">
        <v>135</v>
      </c>
      <c r="I47" s="2">
        <f>(H47/100)*G47</f>
        <v>101.25</v>
      </c>
    </row>
    <row r="48" ht="12.75">
      <c r="A48" t="s">
        <v>31</v>
      </c>
    </row>
    <row r="49" spans="1:5" ht="12.75">
      <c r="A49" s="9" t="s">
        <v>22</v>
      </c>
      <c r="B49" s="9" t="s">
        <v>28</v>
      </c>
      <c r="C49" s="9" t="s">
        <v>23</v>
      </c>
      <c r="D49" s="9" t="s">
        <v>19</v>
      </c>
      <c r="E49" s="9" t="s">
        <v>25</v>
      </c>
    </row>
    <row r="50" spans="1:5" ht="12.75">
      <c r="A50" s="13" t="s">
        <v>0</v>
      </c>
      <c r="B50" s="2">
        <v>30</v>
      </c>
      <c r="C50" s="2">
        <f>H2</f>
        <v>1800</v>
      </c>
      <c r="D50" s="2">
        <f>(C50/10)*B50</f>
        <v>5400</v>
      </c>
      <c r="E50" s="2">
        <f>D50*0.6</f>
        <v>3240</v>
      </c>
    </row>
    <row r="51" spans="1:5" ht="12.75">
      <c r="A51" s="13" t="s">
        <v>1</v>
      </c>
      <c r="B51" s="2">
        <v>40</v>
      </c>
      <c r="C51" s="2">
        <f>H3</f>
        <v>2048</v>
      </c>
      <c r="D51" s="2">
        <f>(C51/10)*B51</f>
        <v>8192</v>
      </c>
      <c r="E51" s="2">
        <f>D51*0.6</f>
        <v>4915.2</v>
      </c>
    </row>
    <row r="53" spans="1:10" ht="12.75">
      <c r="A53" s="24" t="s">
        <v>22</v>
      </c>
      <c r="B53" s="24" t="s">
        <v>62</v>
      </c>
      <c r="C53" s="24" t="s">
        <v>63</v>
      </c>
      <c r="D53" s="24" t="s">
        <v>64</v>
      </c>
      <c r="E53" s="24" t="s">
        <v>65</v>
      </c>
      <c r="F53" s="24" t="s">
        <v>66</v>
      </c>
      <c r="G53" s="24" t="s">
        <v>67</v>
      </c>
      <c r="H53" s="24" t="s">
        <v>68</v>
      </c>
      <c r="I53" s="24" t="s">
        <v>70</v>
      </c>
      <c r="J53" s="24" t="s">
        <v>69</v>
      </c>
    </row>
    <row r="54" spans="1:10" ht="12.75">
      <c r="A54" s="25" t="s">
        <v>0</v>
      </c>
      <c r="B54" s="25">
        <v>1800</v>
      </c>
      <c r="C54" s="25">
        <v>20753.6</v>
      </c>
      <c r="D54" s="25">
        <v>600</v>
      </c>
      <c r="E54" s="25">
        <v>346863</v>
      </c>
      <c r="F54" s="25">
        <v>816480</v>
      </c>
      <c r="G54" s="25">
        <v>855000</v>
      </c>
      <c r="H54" s="25">
        <v>3140</v>
      </c>
      <c r="I54" s="25">
        <v>2044637</v>
      </c>
      <c r="J54" s="25">
        <v>1135.909</v>
      </c>
    </row>
    <row r="55" spans="1:10" ht="12.75">
      <c r="A55" s="25" t="s">
        <v>1</v>
      </c>
      <c r="B55" s="25">
        <v>2048</v>
      </c>
      <c r="C55" s="25">
        <v>19716.48</v>
      </c>
      <c r="D55" s="25" t="s">
        <v>71</v>
      </c>
      <c r="E55" s="25">
        <v>185315.3</v>
      </c>
      <c r="F55" s="25">
        <v>928972.8</v>
      </c>
      <c r="G55" s="25">
        <v>966600</v>
      </c>
      <c r="H55" s="25" t="s">
        <v>81</v>
      </c>
      <c r="I55" s="25">
        <v>2102653</v>
      </c>
      <c r="J55" s="25">
        <v>1026.686</v>
      </c>
    </row>
    <row r="57" ht="12.75">
      <c r="A57" t="s">
        <v>32</v>
      </c>
    </row>
    <row r="58" spans="1:13" ht="12.75">
      <c r="A58" s="7" t="s">
        <v>0</v>
      </c>
      <c r="B58" s="7"/>
      <c r="C58" s="7"/>
      <c r="D58" s="7"/>
      <c r="E58" s="7"/>
      <c r="F58" s="7"/>
      <c r="H58" s="7" t="s">
        <v>1</v>
      </c>
      <c r="I58" s="7"/>
      <c r="J58" s="7"/>
      <c r="K58" s="7"/>
      <c r="L58" s="7"/>
      <c r="M58" s="7"/>
    </row>
    <row r="59" spans="1:13" ht="12.75">
      <c r="A59" s="9" t="s">
        <v>72</v>
      </c>
      <c r="B59" s="9"/>
      <c r="C59" s="9" t="s">
        <v>73</v>
      </c>
      <c r="D59" s="9" t="s">
        <v>74</v>
      </c>
      <c r="E59" s="9" t="s">
        <v>75</v>
      </c>
      <c r="F59" s="9"/>
      <c r="H59" s="9" t="s">
        <v>72</v>
      </c>
      <c r="I59" s="9"/>
      <c r="J59" s="9" t="s">
        <v>73</v>
      </c>
      <c r="K59" s="9" t="s">
        <v>74</v>
      </c>
      <c r="L59" s="9" t="s">
        <v>75</v>
      </c>
      <c r="M59" s="9"/>
    </row>
    <row r="60" spans="1:12" ht="12.75">
      <c r="A60" s="16" t="s">
        <v>76</v>
      </c>
      <c r="B60" s="16"/>
      <c r="C60" s="16">
        <f>C54+D54</f>
        <v>21353.6</v>
      </c>
      <c r="D60" s="16">
        <v>6.5</v>
      </c>
      <c r="E60" s="16">
        <f>(C60*D60)/100</f>
        <v>1387.984</v>
      </c>
      <c r="H60" s="16" t="s">
        <v>76</v>
      </c>
      <c r="I60" s="16"/>
      <c r="J60" s="16">
        <f>C55</f>
        <v>19716.48</v>
      </c>
      <c r="K60" s="16">
        <v>3.4</v>
      </c>
      <c r="L60" s="16">
        <f>(J60*K60)/100</f>
        <v>670.3603199999999</v>
      </c>
    </row>
    <row r="61" spans="1:12" ht="12.75">
      <c r="A61" t="s">
        <v>77</v>
      </c>
      <c r="C61">
        <f>H54</f>
        <v>3140</v>
      </c>
      <c r="D61">
        <v>6.8</v>
      </c>
      <c r="E61" s="16">
        <f>(C61*D61)/100</f>
        <v>213.52</v>
      </c>
      <c r="H61" t="s">
        <v>78</v>
      </c>
      <c r="J61">
        <f>E55</f>
        <v>185315.3</v>
      </c>
      <c r="K61">
        <v>3.3</v>
      </c>
      <c r="L61" s="16">
        <f>(J61*K61)/100</f>
        <v>6115.404899999999</v>
      </c>
    </row>
    <row r="62" spans="1:12" ht="12.75">
      <c r="A62" t="s">
        <v>78</v>
      </c>
      <c r="C62">
        <f>E54</f>
        <v>346863</v>
      </c>
      <c r="D62">
        <v>3.3</v>
      </c>
      <c r="E62" s="16">
        <f>(C62*D62)/100</f>
        <v>11446.479</v>
      </c>
      <c r="H62" t="s">
        <v>33</v>
      </c>
      <c r="J62">
        <f>F55</f>
        <v>928972.8</v>
      </c>
      <c r="K62">
        <v>3.9</v>
      </c>
      <c r="L62" s="16">
        <f>(J62*K62)/100</f>
        <v>36229.9392</v>
      </c>
    </row>
    <row r="63" spans="1:12" ht="12.75">
      <c r="A63" t="s">
        <v>33</v>
      </c>
      <c r="C63">
        <f>F54</f>
        <v>816480</v>
      </c>
      <c r="D63">
        <v>3.9</v>
      </c>
      <c r="E63" s="16">
        <f>(C63*D63)/100</f>
        <v>31842.72</v>
      </c>
      <c r="L63" s="26">
        <f>SUM(L60:L62)</f>
        <v>43015.70442</v>
      </c>
    </row>
    <row r="64" ht="12.75">
      <c r="E64" s="26">
        <f>SUM(E60:E63)</f>
        <v>44890.703</v>
      </c>
    </row>
    <row r="66" ht="12.75">
      <c r="A66" t="s">
        <v>34</v>
      </c>
    </row>
    <row r="67" spans="1:8" ht="12.75">
      <c r="A67" s="14" t="s">
        <v>22</v>
      </c>
      <c r="B67" s="14" t="s">
        <v>35</v>
      </c>
      <c r="C67" s="14" t="s">
        <v>36</v>
      </c>
      <c r="D67" s="14" t="s">
        <v>37</v>
      </c>
      <c r="E67" s="14" t="s">
        <v>38</v>
      </c>
      <c r="F67" s="14" t="s">
        <v>39</v>
      </c>
      <c r="G67" s="14" t="s">
        <v>40</v>
      </c>
      <c r="H67" s="14" t="s">
        <v>41</v>
      </c>
    </row>
    <row r="68" spans="1:9" ht="12.75">
      <c r="A68" s="13" t="s">
        <v>0</v>
      </c>
      <c r="B68" s="6">
        <f>E37</f>
        <v>183769.41786000002</v>
      </c>
      <c r="C68" s="6">
        <f>C40</f>
        <v>70751.22587610001</v>
      </c>
      <c r="D68" s="6">
        <f>E46</f>
        <v>28095</v>
      </c>
      <c r="E68" s="6">
        <f>E50</f>
        <v>3240</v>
      </c>
      <c r="F68" s="6">
        <f>E64</f>
        <v>44890.703</v>
      </c>
      <c r="G68" s="6">
        <f>E40</f>
        <v>12863.859250200003</v>
      </c>
      <c r="H68" s="6">
        <f>SUM(B68:G68)</f>
        <v>343610.2059863</v>
      </c>
      <c r="I68">
        <v>391803.5</v>
      </c>
    </row>
    <row r="69" spans="1:9" ht="12.75">
      <c r="A69" s="13" t="s">
        <v>1</v>
      </c>
      <c r="B69" s="6">
        <f>L37</f>
        <v>230758.85451149993</v>
      </c>
      <c r="C69" s="6">
        <f>C41</f>
        <v>88842.15898692748</v>
      </c>
      <c r="D69" s="6">
        <f>E47</f>
        <v>41061.25</v>
      </c>
      <c r="E69" s="6">
        <f>E51</f>
        <v>4915.2</v>
      </c>
      <c r="F69" s="6">
        <f>L63</f>
        <v>43015.70442</v>
      </c>
      <c r="G69" s="6">
        <f>E41</f>
        <v>16153.119815804997</v>
      </c>
      <c r="H69" s="6">
        <f>SUM(B69:G69)</f>
        <v>424746.28773423244</v>
      </c>
      <c r="I69">
        <v>464296.4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lyubayev@online.fareast.ru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Lyubayev</dc:creator>
  <cp:keywords/>
  <dc:description/>
  <cp:lastModifiedBy>Igor Bistritski</cp:lastModifiedBy>
  <dcterms:created xsi:type="dcterms:W3CDTF">1999-10-15T15:26:22Z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